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showInkAnnotation="0" defaultThemeVersion="124226"/>
  <xr:revisionPtr revIDLastSave="42" documentId="13_ncr:1_{46845DC5-8E88-45DD-8CB6-0552C234AE1C}" xr6:coauthVersionLast="47" xr6:coauthVersionMax="47" xr10:uidLastSave="{33437CC5-B9C4-499E-A54D-DBAC1982C92A}"/>
  <bookViews>
    <workbookView xWindow="28680" yWindow="-120" windowWidth="29040" windowHeight="15720" xr2:uid="{00000000-000D-0000-FFFF-FFFF00000000}"/>
  </bookViews>
  <sheets>
    <sheet name="一般募金(入力シート)" sheetId="1" r:id="rId1"/>
    <sheet name="地域歳末(入力シート）" sheetId="3" r:id="rId2"/>
    <sheet name="助成報告書" sheetId="14" r:id="rId3"/>
    <sheet name="一般募金の助成額" sheetId="2" r:id="rId4"/>
    <sheet name="事務費" sheetId="15" r:id="rId5"/>
  </sheets>
  <definedNames>
    <definedName name="_xlnm.Print_Area" localSheetId="3">一般募金の助成額!$B$1:$P$25</definedName>
    <definedName name="_xlnm.Print_Area" localSheetId="2">助成報告書!$A$3:$L$43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5" l="1"/>
  <c r="C6" i="15"/>
  <c r="C9" i="15"/>
  <c r="C10" i="15"/>
  <c r="C13" i="15"/>
  <c r="C14" i="15"/>
  <c r="C17" i="15"/>
  <c r="C18" i="15"/>
  <c r="D3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2" i="15"/>
  <c r="C3" i="15"/>
  <c r="C4" i="15"/>
  <c r="E4" i="15" s="1"/>
  <c r="C7" i="15"/>
  <c r="C8" i="15"/>
  <c r="C11" i="15"/>
  <c r="C12" i="15"/>
  <c r="E12" i="15" s="1"/>
  <c r="C15" i="15"/>
  <c r="E15" i="15" s="1"/>
  <c r="C16" i="15"/>
  <c r="C2" i="15"/>
  <c r="D20" i="3"/>
  <c r="C20" i="3"/>
  <c r="B20" i="3"/>
  <c r="B19" i="1"/>
  <c r="B23" i="1" s="1"/>
  <c r="E11" i="15" l="1"/>
  <c r="E7" i="15"/>
  <c r="E2" i="15"/>
  <c r="E18" i="15"/>
  <c r="E10" i="15"/>
  <c r="E14" i="15"/>
  <c r="E6" i="15"/>
  <c r="E16" i="15"/>
  <c r="E8" i="15"/>
  <c r="E3" i="15"/>
  <c r="D19" i="15"/>
  <c r="E17" i="15"/>
  <c r="E13" i="15"/>
  <c r="E9" i="15"/>
  <c r="C19" i="15"/>
  <c r="E5" i="15"/>
  <c r="H8" i="14"/>
  <c r="J21" i="2"/>
  <c r="J25" i="2" s="1"/>
  <c r="C21" i="2"/>
  <c r="C25" i="2" s="1"/>
  <c r="E19" i="15" l="1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4" i="2"/>
  <c r="C19" i="1"/>
  <c r="I4" i="14"/>
  <c r="F27" i="14"/>
  <c r="F4" i="3"/>
  <c r="F6" i="3"/>
  <c r="F7" i="3"/>
  <c r="F9" i="3"/>
  <c r="F12" i="3"/>
  <c r="F13" i="3"/>
  <c r="F15" i="3"/>
  <c r="F16" i="3"/>
  <c r="F17" i="3"/>
  <c r="F18" i="3"/>
  <c r="G21" i="2" l="1"/>
  <c r="G25" i="2" s="1"/>
  <c r="D23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5" i="2"/>
  <c r="F29" i="14" s="1"/>
  <c r="D4" i="2"/>
  <c r="F22" i="14"/>
  <c r="E3" i="3"/>
  <c r="F3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4" i="3"/>
  <c r="E20" i="3" l="1"/>
  <c r="E4" i="2"/>
  <c r="F4" i="2" s="1"/>
  <c r="D21" i="2"/>
  <c r="D25" i="2" s="1"/>
  <c r="F23" i="2"/>
  <c r="H23" i="2" s="1"/>
  <c r="I23" i="2" s="1"/>
  <c r="F23" i="14"/>
  <c r="N21" i="2"/>
  <c r="N25" i="2" s="1"/>
  <c r="F19" i="3"/>
  <c r="E20" i="2" s="1"/>
  <c r="F20" i="2" s="1"/>
  <c r="H20" i="2" s="1"/>
  <c r="I20" i="2" s="1"/>
  <c r="E19" i="2"/>
  <c r="F19" i="2" s="1"/>
  <c r="H19" i="2" s="1"/>
  <c r="I19" i="2" s="1"/>
  <c r="E18" i="2"/>
  <c r="F18" i="2" s="1"/>
  <c r="E17" i="2"/>
  <c r="F17" i="2" s="1"/>
  <c r="E16" i="2"/>
  <c r="F16" i="2" s="1"/>
  <c r="F14" i="3"/>
  <c r="E15" i="2" s="1"/>
  <c r="F15" i="2" s="1"/>
  <c r="E14" i="2"/>
  <c r="F14" i="2" s="1"/>
  <c r="E13" i="2"/>
  <c r="F13" i="2" s="1"/>
  <c r="F11" i="3"/>
  <c r="E12" i="2" s="1"/>
  <c r="F12" i="2" s="1"/>
  <c r="F10" i="3"/>
  <c r="E11" i="2" s="1"/>
  <c r="F11" i="2" s="1"/>
  <c r="E10" i="2"/>
  <c r="F10" i="2" s="1"/>
  <c r="F8" i="3"/>
  <c r="E9" i="2" s="1"/>
  <c r="F9" i="2" s="1"/>
  <c r="E8" i="2"/>
  <c r="F8" i="2" s="1"/>
  <c r="E7" i="2"/>
  <c r="F7" i="2" s="1"/>
  <c r="F5" i="3"/>
  <c r="E6" i="2" s="1"/>
  <c r="E5" i="2"/>
  <c r="F5" i="2" s="1"/>
  <c r="H5" i="2" s="1"/>
  <c r="I5" i="2" s="1"/>
  <c r="H14" i="2" l="1"/>
  <c r="I14" i="2" s="1"/>
  <c r="H8" i="2"/>
  <c r="H12" i="2"/>
  <c r="H16" i="2"/>
  <c r="H9" i="2"/>
  <c r="H13" i="2"/>
  <c r="I13" i="2" s="1"/>
  <c r="K13" i="2"/>
  <c r="H17" i="2"/>
  <c r="H10" i="2"/>
  <c r="H18" i="2"/>
  <c r="I18" i="2" s="1"/>
  <c r="H7" i="2"/>
  <c r="H11" i="2"/>
  <c r="I11" i="2" s="1"/>
  <c r="H15" i="2"/>
  <c r="I15" i="2" s="1"/>
  <c r="F20" i="3"/>
  <c r="F6" i="2"/>
  <c r="F24" i="14"/>
  <c r="F25" i="14" s="1"/>
  <c r="E21" i="2"/>
  <c r="E25" i="2" s="1"/>
  <c r="H4" i="2"/>
  <c r="K17" i="2" l="1"/>
  <c r="I17" i="2"/>
  <c r="K16" i="2"/>
  <c r="I16" i="2"/>
  <c r="K12" i="2"/>
  <c r="I12" i="2"/>
  <c r="K10" i="2"/>
  <c r="I10" i="2"/>
  <c r="K9" i="2"/>
  <c r="I9" i="2"/>
  <c r="K8" i="2"/>
  <c r="I8" i="2"/>
  <c r="K7" i="2"/>
  <c r="I7" i="2"/>
  <c r="K4" i="2"/>
  <c r="I4" i="2"/>
  <c r="K15" i="2"/>
  <c r="K19" i="2"/>
  <c r="K11" i="2"/>
  <c r="K20" i="2"/>
  <c r="K14" i="2"/>
  <c r="K18" i="2"/>
  <c r="H6" i="2"/>
  <c r="I6" i="2" s="1"/>
  <c r="F21" i="2"/>
  <c r="F25" i="2" s="1"/>
  <c r="F26" i="14"/>
  <c r="F28" i="14" s="1"/>
  <c r="L12" i="2"/>
  <c r="L4" i="2"/>
  <c r="L19" i="2"/>
  <c r="L9" i="2"/>
  <c r="L10" i="2"/>
  <c r="L15" i="2"/>
  <c r="K5" i="2"/>
  <c r="L16" i="2"/>
  <c r="L14" i="2"/>
  <c r="L20" i="2"/>
  <c r="L13" i="2"/>
  <c r="L7" i="2"/>
  <c r="L17" i="2"/>
  <c r="L11" i="2"/>
  <c r="L5" i="2"/>
  <c r="L18" i="2"/>
  <c r="L8" i="2"/>
  <c r="O4" i="2" l="1"/>
  <c r="M4" i="2" s="1"/>
  <c r="L6" i="2"/>
  <c r="L21" i="2" s="1"/>
  <c r="L25" i="2" s="1"/>
  <c r="K6" i="2"/>
  <c r="H21" i="2"/>
  <c r="H25" i="2" s="1"/>
  <c r="I21" i="2"/>
  <c r="I25" i="2" s="1"/>
  <c r="O10" i="2"/>
  <c r="M10" i="2" s="1"/>
  <c r="O12" i="2"/>
  <c r="M12" i="2" s="1"/>
  <c r="O19" i="2"/>
  <c r="M19" i="2" s="1"/>
  <c r="O9" i="2"/>
  <c r="M9" i="2" s="1"/>
  <c r="O8" i="2"/>
  <c r="M8" i="2" s="1"/>
  <c r="O17" i="2"/>
  <c r="M17" i="2" s="1"/>
  <c r="O16" i="2"/>
  <c r="M16" i="2" s="1"/>
  <c r="O15" i="2"/>
  <c r="M15" i="2" s="1"/>
  <c r="O5" i="2"/>
  <c r="M5" i="2" s="1"/>
  <c r="O13" i="2"/>
  <c r="M13" i="2" s="1"/>
  <c r="O20" i="2"/>
  <c r="M20" i="2" s="1"/>
  <c r="O11" i="2"/>
  <c r="M11" i="2" s="1"/>
  <c r="O18" i="2"/>
  <c r="M18" i="2" s="1"/>
  <c r="O14" i="2"/>
  <c r="O7" i="2"/>
  <c r="M7" i="2" s="1"/>
  <c r="O6" i="2" l="1"/>
  <c r="O21" i="2" s="1"/>
  <c r="O25" i="2" s="1"/>
  <c r="K21" i="2"/>
  <c r="K25" i="2" s="1"/>
  <c r="F30" i="14"/>
  <c r="E20" i="14" s="1"/>
  <c r="M14" i="2"/>
  <c r="M6" i="2" l="1"/>
  <c r="M21" i="2" s="1"/>
  <c r="M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2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リストから市町名を選んでください。</t>
        </r>
      </text>
    </comment>
    <comment ref="I9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会長名を入力し、押印してください。</t>
        </r>
      </text>
    </comment>
  </commentList>
</comments>
</file>

<file path=xl/sharedStrings.xml><?xml version="1.0" encoding="utf-8"?>
<sst xmlns="http://schemas.openxmlformats.org/spreadsheetml/2006/main" count="205" uniqueCount="160">
  <si>
    <t>（単位：円）</t>
    <rPh sb="1" eb="3">
      <t>タンイ</t>
    </rPh>
    <rPh sb="4" eb="5">
      <t>エン</t>
    </rPh>
    <phoneticPr fontId="1"/>
  </si>
  <si>
    <t>合　計</t>
    <phoneticPr fontId="3"/>
  </si>
  <si>
    <t>敦賀市　</t>
  </si>
  <si>
    <t>小浜市　</t>
  </si>
  <si>
    <t>勝山市　</t>
  </si>
  <si>
    <t>鯖江市　</t>
  </si>
  <si>
    <t>あわら市　</t>
  </si>
  <si>
    <t>越前市　</t>
  </si>
  <si>
    <t>越前町　</t>
  </si>
  <si>
    <t>美浜町　</t>
  </si>
  <si>
    <t>おおい町　</t>
  </si>
  <si>
    <t>大野市　</t>
    <rPh sb="0" eb="2">
      <t>オオノ</t>
    </rPh>
    <phoneticPr fontId="3"/>
  </si>
  <si>
    <t>坂井市　</t>
    <rPh sb="0" eb="2">
      <t>サカイ</t>
    </rPh>
    <phoneticPr fontId="3"/>
  </si>
  <si>
    <t>永平寺町　</t>
    <rPh sb="0" eb="3">
      <t>エイヘイジ</t>
    </rPh>
    <phoneticPr fontId="3"/>
  </si>
  <si>
    <t>池田町　</t>
    <rPh sb="0" eb="2">
      <t>イケダ</t>
    </rPh>
    <phoneticPr fontId="3"/>
  </si>
  <si>
    <t>南越前町　</t>
    <rPh sb="0" eb="1">
      <t>ミナミ</t>
    </rPh>
    <phoneticPr fontId="3"/>
  </si>
  <si>
    <t>高浜町　</t>
    <rPh sb="0" eb="2">
      <t>タカハマ</t>
    </rPh>
    <phoneticPr fontId="3"/>
  </si>
  <si>
    <t>若狭町　</t>
    <rPh sb="0" eb="2">
      <t>ワカサ</t>
    </rPh>
    <phoneticPr fontId="3"/>
  </si>
  <si>
    <t>共募委員会</t>
    <phoneticPr fontId="3"/>
  </si>
  <si>
    <t>敦賀市</t>
    <phoneticPr fontId="1"/>
  </si>
  <si>
    <t>小浜市</t>
    <phoneticPr fontId="1"/>
  </si>
  <si>
    <t>勝山市</t>
    <phoneticPr fontId="1"/>
  </si>
  <si>
    <t>あわら市</t>
    <phoneticPr fontId="1"/>
  </si>
  <si>
    <t>越前市</t>
    <phoneticPr fontId="1"/>
  </si>
  <si>
    <t>坂井市</t>
    <phoneticPr fontId="1"/>
  </si>
  <si>
    <t>永平寺町</t>
    <phoneticPr fontId="1"/>
  </si>
  <si>
    <t>池田町</t>
    <phoneticPr fontId="1"/>
  </si>
  <si>
    <t>南越前町</t>
    <phoneticPr fontId="1"/>
  </si>
  <si>
    <t>越前町</t>
    <phoneticPr fontId="1"/>
  </si>
  <si>
    <t>美浜町</t>
    <phoneticPr fontId="1"/>
  </si>
  <si>
    <t>高浜町</t>
    <phoneticPr fontId="1"/>
  </si>
  <si>
    <t>おおい町</t>
    <phoneticPr fontId="1"/>
  </si>
  <si>
    <t>若狭町</t>
    <phoneticPr fontId="1"/>
  </si>
  <si>
    <t>合　　計</t>
    <phoneticPr fontId="1"/>
  </si>
  <si>
    <t>大野市</t>
    <phoneticPr fontId="1"/>
  </si>
  <si>
    <t>鯖江市</t>
    <phoneticPr fontId="1"/>
  </si>
  <si>
    <t>福井市</t>
    <phoneticPr fontId="1"/>
  </si>
  <si>
    <t>目標額
A</t>
    <rPh sb="0" eb="2">
      <t>モクヒョウ</t>
    </rPh>
    <rPh sb="2" eb="3">
      <t>ガク</t>
    </rPh>
    <phoneticPr fontId="3"/>
  </si>
  <si>
    <t>実績額
B</t>
    <rPh sb="0" eb="2">
      <t>ジッセキ</t>
    </rPh>
    <rPh sb="2" eb="3">
      <t>ガク</t>
    </rPh>
    <phoneticPr fontId="3"/>
  </si>
  <si>
    <t>地域歳末
余 剰 金
C</t>
    <rPh sb="0" eb="2">
      <t>チイキ</t>
    </rPh>
    <rPh sb="2" eb="4">
      <t>サイマツ</t>
    </rPh>
    <phoneticPr fontId="3"/>
  </si>
  <si>
    <t>広域助成
調 整 額
Ｆ（Ｄ/2）</t>
    <rPh sb="0" eb="2">
      <t>コウイキ</t>
    </rPh>
    <rPh sb="2" eb="4">
      <t>ジョセイ</t>
    </rPh>
    <rPh sb="9" eb="10">
      <t>ガク</t>
    </rPh>
    <phoneticPr fontId="3"/>
  </si>
  <si>
    <t>広  域
目標額
Ｅ</t>
    <rPh sb="5" eb="7">
      <t>モクヒョウ</t>
    </rPh>
    <rPh sb="7" eb="8">
      <t>ガク</t>
    </rPh>
    <phoneticPr fontId="3"/>
  </si>
  <si>
    <t>県共募</t>
    <rPh sb="0" eb="1">
      <t>ケン</t>
    </rPh>
    <rPh sb="1" eb="3">
      <t>キョウボ</t>
    </rPh>
    <phoneticPr fontId="1"/>
  </si>
  <si>
    <t>合　　計</t>
    <phoneticPr fontId="3"/>
  </si>
  <si>
    <t>共募委員会</t>
    <phoneticPr fontId="3"/>
  </si>
  <si>
    <t>県共募</t>
    <rPh sb="0" eb="1">
      <t>ケン</t>
    </rPh>
    <phoneticPr fontId="1"/>
  </si>
  <si>
    <t>募金実績額
Ａ</t>
    <rPh sb="0" eb="2">
      <t>ボキン</t>
    </rPh>
    <rPh sb="2" eb="4">
      <t>ジッセキ</t>
    </rPh>
    <rPh sb="4" eb="5">
      <t>ガク</t>
    </rPh>
    <phoneticPr fontId="3"/>
  </si>
  <si>
    <t>歳末事業費（当年度）
Ｂ</t>
    <rPh sb="0" eb="2">
      <t>サイマツ</t>
    </rPh>
    <rPh sb="2" eb="4">
      <t>ジギョウ</t>
    </rPh>
    <rPh sb="4" eb="5">
      <t>ヒ</t>
    </rPh>
    <rPh sb="6" eb="7">
      <t>トウ</t>
    </rPh>
    <rPh sb="7" eb="9">
      <t>ネンド</t>
    </rPh>
    <phoneticPr fontId="3"/>
  </si>
  <si>
    <t>事務費（翌年度）
Ｃ</t>
    <rPh sb="0" eb="3">
      <t>ジムヒ</t>
    </rPh>
    <rPh sb="4" eb="5">
      <t>ヨク</t>
    </rPh>
    <rPh sb="5" eb="7">
      <t>ネンド</t>
    </rPh>
    <phoneticPr fontId="3"/>
  </si>
  <si>
    <t>余剰金（翌年度）
Ｅ（Ａ-Ｄ）</t>
    <rPh sb="0" eb="3">
      <t>ヨジョウキン</t>
    </rPh>
    <rPh sb="4" eb="5">
      <t>ヨク</t>
    </rPh>
    <rPh sb="5" eb="7">
      <t>ネンド</t>
    </rPh>
    <phoneticPr fontId="3"/>
  </si>
  <si>
    <t>広域助成
Ｇ（Ｅ+Ｆ）</t>
    <rPh sb="0" eb="2">
      <t>コウイキ</t>
    </rPh>
    <rPh sb="2" eb="4">
      <t>ジョセイ</t>
    </rPh>
    <phoneticPr fontId="1"/>
  </si>
  <si>
    <t>地  域
目標額
Ｈ</t>
    <rPh sb="5" eb="7">
      <t>モクヒョウ</t>
    </rPh>
    <rPh sb="7" eb="8">
      <t>ガク</t>
    </rPh>
    <phoneticPr fontId="3"/>
  </si>
  <si>
    <t>地域助成調整額　Ｉ</t>
    <rPh sb="0" eb="2">
      <t>チイキ</t>
    </rPh>
    <rPh sb="2" eb="4">
      <t>ジョセイ</t>
    </rPh>
    <rPh sb="4" eb="6">
      <t>チョウセイ</t>
    </rPh>
    <rPh sb="6" eb="7">
      <t>ガク</t>
    </rPh>
    <phoneticPr fontId="1"/>
  </si>
  <si>
    <t>減額（Ｄ/２）</t>
    <rPh sb="0" eb="2">
      <t>ゲンガク</t>
    </rPh>
    <phoneticPr fontId="1"/>
  </si>
  <si>
    <t>加算額（Ｄ）</t>
    <rPh sb="0" eb="2">
      <t>カサン</t>
    </rPh>
    <rPh sb="2" eb="3">
      <t>ガク</t>
    </rPh>
    <phoneticPr fontId="1"/>
  </si>
  <si>
    <t>総　　　計</t>
    <phoneticPr fontId="1"/>
  </si>
  <si>
    <t>合　　計
Ｄ（Ｂ+Ｃ）</t>
    <phoneticPr fontId="1"/>
  </si>
  <si>
    <t>総　　計</t>
    <phoneticPr fontId="3"/>
  </si>
  <si>
    <t>福井市　</t>
    <rPh sb="0" eb="2">
      <t>フクイ</t>
    </rPh>
    <rPh sb="2" eb="3">
      <t>シ</t>
    </rPh>
    <phoneticPr fontId="1"/>
  </si>
  <si>
    <t>助成額</t>
    <rPh sb="0" eb="2">
      <t>ジョセイ</t>
    </rPh>
    <phoneticPr fontId="1"/>
  </si>
  <si>
    <t>地域助成金額　J (H+Ｉ）</t>
    <rPh sb="0" eb="2">
      <t>チイキ</t>
    </rPh>
    <rPh sb="2" eb="4">
      <t>ジョセイ</t>
    </rPh>
    <rPh sb="4" eb="6">
      <t>キンガク</t>
    </rPh>
    <phoneticPr fontId="1"/>
  </si>
  <si>
    <t>目標額との
差　　　額
Ｄ（B+C-A）</t>
    <rPh sb="0" eb="2">
      <t>モクヒョウ</t>
    </rPh>
    <rPh sb="2" eb="3">
      <t>ガク</t>
    </rPh>
    <phoneticPr fontId="3"/>
  </si>
  <si>
    <t>※地域助成金額の事務費は実績の10％を参考として計上したものです。</t>
    <rPh sb="1" eb="3">
      <t>チイキ</t>
    </rPh>
    <rPh sb="3" eb="5">
      <t>ジョセイ</t>
    </rPh>
    <rPh sb="5" eb="7">
      <t>キンガク</t>
    </rPh>
    <rPh sb="8" eb="11">
      <t>ジムヒ</t>
    </rPh>
    <rPh sb="12" eb="14">
      <t>ジッセキ</t>
    </rPh>
    <rPh sb="19" eb="21">
      <t>サンコウ</t>
    </rPh>
    <rPh sb="24" eb="26">
      <t>ケイジョウ</t>
    </rPh>
    <phoneticPr fontId="1"/>
  </si>
  <si>
    <t>(別紙１)</t>
    <phoneticPr fontId="1"/>
  </si>
  <si>
    <t>１　事業明細数</t>
    <phoneticPr fontId="1"/>
  </si>
  <si>
    <t>２　助成額</t>
    <phoneticPr fontId="1"/>
  </si>
  <si>
    <t>10永平寺町</t>
    <phoneticPr fontId="1"/>
  </si>
  <si>
    <t>11池田町</t>
    <phoneticPr fontId="1"/>
  </si>
  <si>
    <t>12南越前町</t>
    <phoneticPr fontId="1"/>
  </si>
  <si>
    <t>13越前町</t>
    <phoneticPr fontId="1"/>
  </si>
  <si>
    <t>14美浜町</t>
    <phoneticPr fontId="1"/>
  </si>
  <si>
    <t>15高浜町</t>
    <phoneticPr fontId="1"/>
  </si>
  <si>
    <t>16おおい町</t>
    <phoneticPr fontId="1"/>
  </si>
  <si>
    <t>17若狭町</t>
    <phoneticPr fontId="1"/>
  </si>
  <si>
    <t>市町名</t>
    <phoneticPr fontId="1"/>
  </si>
  <si>
    <t>円</t>
    <phoneticPr fontId="1"/>
  </si>
  <si>
    <t>⑧事務費</t>
    <phoneticPr fontId="1"/>
  </si>
  <si>
    <t>⑨助成額</t>
    <phoneticPr fontId="1"/>
  </si>
  <si>
    <t>円</t>
    <phoneticPr fontId="1"/>
  </si>
  <si>
    <t>枚</t>
    <phoneticPr fontId="1"/>
  </si>
  <si>
    <t>５　助成金振込口座</t>
    <phoneticPr fontId="1"/>
  </si>
  <si>
    <t>フリガナ</t>
    <phoneticPr fontId="1"/>
  </si>
  <si>
    <t>銀行名</t>
    <phoneticPr fontId="1"/>
  </si>
  <si>
    <t>口座番号</t>
    <phoneticPr fontId="1"/>
  </si>
  <si>
    <t>口座名義</t>
    <phoneticPr fontId="1"/>
  </si>
  <si>
    <t>普通</t>
    <phoneticPr fontId="1"/>
  </si>
  <si>
    <t>銀行</t>
    <phoneticPr fontId="1"/>
  </si>
  <si>
    <t>支店</t>
    <phoneticPr fontId="1"/>
  </si>
  <si>
    <t>振込み先</t>
    <phoneticPr fontId="1"/>
  </si>
  <si>
    <t>一般共同募金の助成報告書</t>
    <phoneticPr fontId="1"/>
  </si>
  <si>
    <t>社会福祉法人　福井県共同募金会</t>
    <phoneticPr fontId="1"/>
  </si>
  <si>
    <t>　会　長　　　清　　川　　忠　　　　　　様</t>
    <phoneticPr fontId="1"/>
  </si>
  <si>
    <t>　会　長</t>
    <phoneticPr fontId="1"/>
  </si>
  <si>
    <t>記</t>
    <phoneticPr fontId="1"/>
  </si>
  <si>
    <t>01福井市</t>
    <phoneticPr fontId="1"/>
  </si>
  <si>
    <t>02敦賀市</t>
    <phoneticPr fontId="1"/>
  </si>
  <si>
    <t>03小浜市</t>
    <phoneticPr fontId="1"/>
  </si>
  <si>
    <t>04大野市</t>
    <phoneticPr fontId="1"/>
  </si>
  <si>
    <t>05勝山市</t>
    <phoneticPr fontId="1"/>
  </si>
  <si>
    <t>06鯖江市</t>
    <phoneticPr fontId="1"/>
  </si>
  <si>
    <t>07あわら市</t>
    <phoneticPr fontId="1"/>
  </si>
  <si>
    <t>08越前市</t>
    <phoneticPr fontId="1"/>
  </si>
  <si>
    <t>09坂井市</t>
    <phoneticPr fontId="1"/>
  </si>
  <si>
    <t xml:space="preserve">  （一般募金助成額の算出内訳）</t>
    <phoneticPr fontId="1"/>
  </si>
  <si>
    <t>①一般募金目標額</t>
    <phoneticPr fontId="1"/>
  </si>
  <si>
    <t>②一般募金実績額</t>
    <phoneticPr fontId="1"/>
  </si>
  <si>
    <t>③地域歳末余剰金</t>
    <phoneticPr fontId="1"/>
  </si>
  <si>
    <t>④目標額との差額</t>
    <phoneticPr fontId="1"/>
  </si>
  <si>
    <t>⑤広域助成調整額</t>
    <phoneticPr fontId="1"/>
  </si>
  <si>
    <t>⑥地域目標額</t>
    <phoneticPr fontId="1"/>
  </si>
  <si>
    <t>⑦地域助成調整額</t>
    <phoneticPr fontId="1"/>
  </si>
  <si>
    <t>一般募金実績額</t>
    <rPh sb="4" eb="6">
      <t>ジッセキ</t>
    </rPh>
    <rPh sb="6" eb="7">
      <t>ガク</t>
    </rPh>
    <phoneticPr fontId="3"/>
  </si>
  <si>
    <r>
      <t xml:space="preserve">事務費
</t>
    </r>
    <r>
      <rPr>
        <sz val="9"/>
        <color theme="1"/>
        <rFont val="ＭＳ Ｐ明朝"/>
        <family val="1"/>
        <charset val="128"/>
      </rPr>
      <t>（実績の１０％以内
で千円単位）</t>
    </r>
    <phoneticPr fontId="1"/>
  </si>
  <si>
    <t>事務費</t>
    <rPh sb="0" eb="3">
      <t>ジムヒ</t>
    </rPh>
    <phoneticPr fontId="1"/>
  </si>
  <si>
    <t>共同募金委員会名</t>
  </si>
  <si>
    <t>会長名</t>
  </si>
  <si>
    <t xml:space="preserve">①一般事務費 </t>
  </si>
  <si>
    <t>②歳末事務費</t>
  </si>
  <si>
    <t>運動推進費</t>
  </si>
  <si>
    <t>備 考</t>
  </si>
  <si>
    <t>福井市共同募金委員会</t>
  </si>
  <si>
    <t>敦賀市共同募金委員会</t>
  </si>
  <si>
    <t>小浜市共同募金委員会</t>
  </si>
  <si>
    <t>大野市共同募金委員会</t>
  </si>
  <si>
    <t>勝山市共同募金委員会</t>
  </si>
  <si>
    <t>鯖江市共同募金委員会</t>
  </si>
  <si>
    <t>あわら市共同募金委員会</t>
  </si>
  <si>
    <t>越前市共同募金委員会</t>
  </si>
  <si>
    <t>坂井市共同募金委員会</t>
  </si>
  <si>
    <t>永平寺町共同募金委員会</t>
  </si>
  <si>
    <t>池田町共同募金委員会</t>
  </si>
  <si>
    <t>南越前町共同募金委員会</t>
  </si>
  <si>
    <t>越前町共同募金委員会</t>
  </si>
  <si>
    <t>美浜町共同募金委員会</t>
  </si>
  <si>
    <t>高浜町共同募金委員会</t>
  </si>
  <si>
    <t>おおい町共同募金委員会</t>
  </si>
  <si>
    <t>若狭町共同募金委員会</t>
  </si>
  <si>
    <t>合　計</t>
  </si>
  <si>
    <t>赤　嶋　　巖</t>
    <rPh sb="0" eb="1">
      <t>アカ</t>
    </rPh>
    <rPh sb="2" eb="3">
      <t>シマ</t>
    </rPh>
    <rPh sb="5" eb="6">
      <t>イワオ</t>
    </rPh>
    <phoneticPr fontId="1"/>
  </si>
  <si>
    <t>02敦賀市</t>
  </si>
  <si>
    <t>手数料</t>
    <rPh sb="0" eb="3">
      <t>テスウリョウ</t>
    </rPh>
    <phoneticPr fontId="1"/>
  </si>
  <si>
    <t>前 田　廣 子</t>
  </si>
  <si>
    <t>今 冨　廣 子</t>
  </si>
  <si>
    <t>大 野　冨 夫</t>
    <rPh sb="0" eb="1">
      <t>ダイ</t>
    </rPh>
    <rPh sb="2" eb="3">
      <t>ノ</t>
    </rPh>
    <rPh sb="4" eb="5">
      <t>トミ</t>
    </rPh>
    <rPh sb="6" eb="7">
      <t>オット</t>
    </rPh>
    <phoneticPr fontId="3"/>
  </si>
  <si>
    <t>岸 野　光 恭</t>
    <rPh sb="0" eb="1">
      <t>キシ</t>
    </rPh>
    <rPh sb="2" eb="3">
      <t>ノ</t>
    </rPh>
    <rPh sb="4" eb="5">
      <t>ミツ</t>
    </rPh>
    <rPh sb="6" eb="7">
      <t>ヤスシ</t>
    </rPh>
    <phoneticPr fontId="3"/>
  </si>
  <si>
    <t>三 屋　修 一</t>
    <rPh sb="0" eb="1">
      <t>サン</t>
    </rPh>
    <rPh sb="2" eb="3">
      <t>ヤ</t>
    </rPh>
    <rPh sb="4" eb="5">
      <t>オサム</t>
    </rPh>
    <rPh sb="6" eb="7">
      <t>イッ</t>
    </rPh>
    <phoneticPr fontId="1"/>
  </si>
  <si>
    <t>蓑 輪　進 一</t>
    <rPh sb="0" eb="1">
      <t>ミノ</t>
    </rPh>
    <rPh sb="2" eb="3">
      <t>ワ</t>
    </rPh>
    <rPh sb="4" eb="5">
      <t>ススム</t>
    </rPh>
    <rPh sb="6" eb="7">
      <t>ハジメ</t>
    </rPh>
    <phoneticPr fontId="1"/>
  </si>
  <si>
    <t>坂 野　靖 子</t>
    <rPh sb="0" eb="1">
      <t>サカ</t>
    </rPh>
    <rPh sb="2" eb="3">
      <t>ノ</t>
    </rPh>
    <rPh sb="4" eb="5">
      <t>ヤスシ</t>
    </rPh>
    <rPh sb="6" eb="7">
      <t>コ</t>
    </rPh>
    <phoneticPr fontId="1"/>
  </si>
  <si>
    <t xml:space="preserve"> 藤　　光 真</t>
    <rPh sb="1" eb="2">
      <t>フジ</t>
    </rPh>
    <rPh sb="4" eb="5">
      <t>ヒカ</t>
    </rPh>
    <rPh sb="6" eb="7">
      <t>シン</t>
    </rPh>
    <phoneticPr fontId="3"/>
  </si>
  <si>
    <t>関　　輝 勝</t>
    <rPh sb="0" eb="1">
      <t>セキ</t>
    </rPh>
    <rPh sb="3" eb="4">
      <t>テル</t>
    </rPh>
    <rPh sb="5" eb="6">
      <t>カツ</t>
    </rPh>
    <phoneticPr fontId="1"/>
  </si>
  <si>
    <t>多 田　博 幸</t>
    <rPh sb="0" eb="1">
      <t>タ</t>
    </rPh>
    <rPh sb="2" eb="3">
      <t>タ</t>
    </rPh>
    <rPh sb="4" eb="5">
      <t>ヒロシ</t>
    </rPh>
    <rPh sb="6" eb="7">
      <t>サイワイ</t>
    </rPh>
    <phoneticPr fontId="3"/>
  </si>
  <si>
    <t>辻 本　悦 男</t>
    <phoneticPr fontId="1"/>
  </si>
  <si>
    <t>中 村　是 政</t>
    <rPh sb="0" eb="1">
      <t>ナカ</t>
    </rPh>
    <rPh sb="2" eb="3">
      <t>ムラ</t>
    </rPh>
    <rPh sb="4" eb="5">
      <t>ゼ</t>
    </rPh>
    <rPh sb="6" eb="7">
      <t>セイ</t>
    </rPh>
    <phoneticPr fontId="1"/>
  </si>
  <si>
    <t>大 橋　直 之</t>
    <rPh sb="0" eb="1">
      <t>ダイ</t>
    </rPh>
    <rPh sb="2" eb="3">
      <t>ハシ</t>
    </rPh>
    <rPh sb="4" eb="5">
      <t>ナオ</t>
    </rPh>
    <rPh sb="6" eb="7">
      <t>コレ</t>
    </rPh>
    <phoneticPr fontId="3"/>
  </si>
  <si>
    <t>乙 見　康 夫</t>
    <rPh sb="0" eb="1">
      <t>オツ</t>
    </rPh>
    <rPh sb="2" eb="3">
      <t>ミ</t>
    </rPh>
    <rPh sb="4" eb="5">
      <t>ヤス</t>
    </rPh>
    <rPh sb="6" eb="7">
      <t>オット</t>
    </rPh>
    <phoneticPr fontId="1"/>
  </si>
  <si>
    <t>荒 木　茂 夫</t>
    <phoneticPr fontId="1"/>
  </si>
  <si>
    <t>香 川　哲 夫</t>
    <rPh sb="0" eb="1">
      <t>カオル</t>
    </rPh>
    <rPh sb="2" eb="3">
      <t>カワ</t>
    </rPh>
    <rPh sb="4" eb="5">
      <t>テツ</t>
    </rPh>
    <rPh sb="6" eb="7">
      <t>オット</t>
    </rPh>
    <phoneticPr fontId="1"/>
  </si>
  <si>
    <t>４　添付書類　令和7年度事業計画及び予算書</t>
    <rPh sb="7" eb="9">
      <t>レイワ</t>
    </rPh>
    <phoneticPr fontId="1"/>
  </si>
  <si>
    <t>３　事業概要　統計システムはねっと（令和6年度助成決定明細）を参照ください。</t>
    <rPh sb="18" eb="20">
      <t>レイワ</t>
    </rPh>
    <rPh sb="21" eb="22">
      <t>ネン</t>
    </rPh>
    <phoneticPr fontId="1"/>
  </si>
  <si>
    <t>標記の件につきまして、令和6年度一般共同募金の実績により、下記のとおり助成します</t>
    <rPh sb="11" eb="13">
      <t>レイワ</t>
    </rPh>
    <rPh sb="14" eb="1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</si>
</sst>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_ ;[Red]\-#,##0\ "/>
    <numFmt numFmtId="178" formatCode="ggge&quot;年&quot;m&quot;月&quot;d&quot;日&quot;\ 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Century"/>
      <family val="1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2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E5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161">
    <xf numFmtId="0" fontId="0" fillId="0" borderId="0" xfId="0">
      <alignment vertical="center"/>
    </xf>
    <xf numFmtId="0" fontId="8" fillId="0" borderId="0" xfId="0" applyFont="1">
      <alignment vertical="center"/>
    </xf>
    <xf numFmtId="0" fontId="16" fillId="0" borderId="2" xfId="0" applyFont="1" applyBorder="1" applyAlignment="1">
      <alignment horizontal="centerContinuous" vertical="center"/>
    </xf>
    <xf numFmtId="0" fontId="8" fillId="2" borderId="0" xfId="0" applyFont="1" applyFill="1">
      <alignment vertical="center"/>
    </xf>
    <xf numFmtId="0" fontId="8" fillId="2" borderId="26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8" fillId="2" borderId="0" xfId="0" applyFont="1" applyFill="1" applyAlignment="1">
      <alignment horizontal="right" vertical="center"/>
    </xf>
    <xf numFmtId="0" fontId="8" fillId="2" borderId="43" xfId="0" applyFont="1" applyFill="1" applyBorder="1">
      <alignment vertical="center"/>
    </xf>
    <xf numFmtId="0" fontId="8" fillId="2" borderId="46" xfId="0" applyFont="1" applyFill="1" applyBorder="1">
      <alignment vertical="center"/>
    </xf>
    <xf numFmtId="0" fontId="8" fillId="2" borderId="47" xfId="0" applyFont="1" applyFill="1" applyBorder="1">
      <alignment vertical="center"/>
    </xf>
    <xf numFmtId="0" fontId="8" fillId="2" borderId="44" xfId="0" applyFont="1" applyFill="1" applyBorder="1">
      <alignment vertical="center"/>
    </xf>
    <xf numFmtId="0" fontId="8" fillId="2" borderId="49" xfId="0" applyFont="1" applyFill="1" applyBorder="1">
      <alignment vertical="center"/>
    </xf>
    <xf numFmtId="0" fontId="8" fillId="2" borderId="50" xfId="0" applyFont="1" applyFill="1" applyBorder="1">
      <alignment vertical="center"/>
    </xf>
    <xf numFmtId="0" fontId="8" fillId="2" borderId="8" xfId="0" applyFont="1" applyFill="1" applyBorder="1">
      <alignment vertical="center"/>
    </xf>
    <xf numFmtId="176" fontId="16" fillId="2" borderId="1" xfId="1" applyNumberFormat="1" applyFont="1" applyFill="1" applyBorder="1" applyAlignment="1" applyProtection="1">
      <alignment horizontal="distributed" vertical="center" justifyLastLine="1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distributed" vertical="center"/>
    </xf>
    <xf numFmtId="0" fontId="4" fillId="2" borderId="0" xfId="0" applyFont="1" applyFill="1" applyAlignment="1">
      <alignment horizontal="right"/>
    </xf>
    <xf numFmtId="0" fontId="4" fillId="2" borderId="1" xfId="0" applyFont="1" applyFill="1" applyBorder="1" applyAlignment="1">
      <alignment horizontal="distributed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distributed" vertical="center" justifyLastLine="1"/>
    </xf>
    <xf numFmtId="176" fontId="7" fillId="2" borderId="7" xfId="0" applyNumberFormat="1" applyFont="1" applyFill="1" applyBorder="1" applyAlignment="1">
      <alignment horizontal="right"/>
    </xf>
    <xf numFmtId="38" fontId="7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distributed" vertical="center" justifyLastLine="1"/>
    </xf>
    <xf numFmtId="38" fontId="7" fillId="2" borderId="4" xfId="1" applyFont="1" applyFill="1" applyBorder="1" applyAlignment="1">
      <alignment horizontal="right"/>
    </xf>
    <xf numFmtId="0" fontId="6" fillId="2" borderId="32" xfId="0" applyFont="1" applyFill="1" applyBorder="1">
      <alignment vertical="center"/>
    </xf>
    <xf numFmtId="0" fontId="0" fillId="2" borderId="0" xfId="0" applyFill="1" applyAlignment="1">
      <alignment horizontal="distributed" vertical="center"/>
    </xf>
    <xf numFmtId="176" fontId="5" fillId="2" borderId="1" xfId="1" applyNumberFormat="1" applyFont="1" applyFill="1" applyBorder="1" applyAlignment="1" applyProtection="1">
      <alignment horizontal="center" vertical="center"/>
    </xf>
    <xf numFmtId="176" fontId="5" fillId="2" borderId="5" xfId="1" applyNumberFormat="1" applyFont="1" applyFill="1" applyBorder="1" applyAlignment="1" applyProtection="1">
      <alignment horizontal="center" vertical="center" wrapText="1"/>
    </xf>
    <xf numFmtId="176" fontId="5" fillId="2" borderId="6" xfId="1" applyNumberFormat="1" applyFont="1" applyFill="1" applyBorder="1" applyAlignment="1" applyProtection="1">
      <alignment horizontal="distributed" vertical="center" justifyLastLine="1"/>
    </xf>
    <xf numFmtId="176" fontId="5" fillId="2" borderId="8" xfId="1" applyNumberFormat="1" applyFont="1" applyFill="1" applyBorder="1" applyAlignment="1" applyProtection="1">
      <alignment horizontal="distributed" vertical="center" justifyLastLine="1"/>
    </xf>
    <xf numFmtId="176" fontId="5" fillId="2" borderId="41" xfId="1" applyNumberFormat="1" applyFont="1" applyFill="1" applyBorder="1" applyAlignment="1" applyProtection="1">
      <alignment horizontal="distributed" vertical="center" justifyLastLine="1"/>
    </xf>
    <xf numFmtId="176" fontId="5" fillId="2" borderId="1" xfId="1" applyNumberFormat="1" applyFont="1" applyFill="1" applyBorder="1" applyAlignment="1" applyProtection="1">
      <alignment horizontal="distributed" vertical="center" justifyLastLine="1"/>
    </xf>
    <xf numFmtId="176" fontId="5" fillId="2" borderId="4" xfId="1" applyNumberFormat="1" applyFont="1" applyFill="1" applyBorder="1" applyAlignment="1" applyProtection="1">
      <alignment horizontal="right"/>
    </xf>
    <xf numFmtId="0" fontId="4" fillId="2" borderId="0" xfId="0" applyFont="1" applyFill="1" applyAlignment="1">
      <alignment horizontal="distributed" vertical="center" justifyLastLine="1"/>
    </xf>
    <xf numFmtId="0" fontId="13" fillId="2" borderId="0" xfId="0" applyFont="1" applyFill="1">
      <alignment vertical="center"/>
    </xf>
    <xf numFmtId="177" fontId="5" fillId="2" borderId="1" xfId="2" applyNumberFormat="1" applyFont="1" applyFill="1" applyBorder="1" applyAlignment="1">
      <alignment horizontal="right"/>
    </xf>
    <xf numFmtId="176" fontId="5" fillId="2" borderId="1" xfId="1" applyNumberFormat="1" applyFont="1" applyFill="1" applyBorder="1" applyAlignment="1" applyProtection="1">
      <alignment horizontal="right"/>
    </xf>
    <xf numFmtId="176" fontId="8" fillId="2" borderId="0" xfId="1" applyNumberFormat="1" applyFont="1" applyFill="1">
      <alignment vertical="center"/>
    </xf>
    <xf numFmtId="38" fontId="8" fillId="0" borderId="21" xfId="1" applyFont="1" applyFill="1" applyBorder="1" applyAlignment="1">
      <alignment wrapText="1"/>
    </xf>
    <xf numFmtId="38" fontId="15" fillId="0" borderId="21" xfId="1" applyFont="1" applyFill="1" applyBorder="1" applyAlignment="1">
      <alignment horizontal="right" wrapText="1"/>
    </xf>
    <xf numFmtId="38" fontId="0" fillId="0" borderId="1" xfId="1" applyFont="1" applyBorder="1">
      <alignment vertical="center"/>
    </xf>
    <xf numFmtId="38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15" fillId="0" borderId="30" xfId="1" applyFont="1" applyFill="1" applyBorder="1" applyAlignment="1"/>
    <xf numFmtId="38" fontId="0" fillId="2" borderId="0" xfId="1" applyFont="1" applyFill="1">
      <alignment vertical="center"/>
    </xf>
    <xf numFmtId="38" fontId="4" fillId="2" borderId="5" xfId="1" applyFont="1" applyFill="1" applyBorder="1" applyAlignment="1">
      <alignment horizontal="center" vertical="center" wrapText="1"/>
    </xf>
    <xf numFmtId="38" fontId="6" fillId="2" borderId="32" xfId="1" applyFont="1" applyFill="1" applyBorder="1">
      <alignment vertical="center"/>
    </xf>
    <xf numFmtId="38" fontId="8" fillId="0" borderId="53" xfId="1" applyFont="1" applyFill="1" applyBorder="1" applyAlignment="1"/>
    <xf numFmtId="176" fontId="8" fillId="0" borderId="4" xfId="1" applyNumberFormat="1" applyFont="1" applyFill="1" applyBorder="1" applyAlignment="1"/>
    <xf numFmtId="176" fontId="8" fillId="0" borderId="6" xfId="1" applyNumberFormat="1" applyFont="1" applyFill="1" applyBorder="1" applyAlignment="1"/>
    <xf numFmtId="176" fontId="8" fillId="0" borderId="35" xfId="1" applyNumberFormat="1" applyFont="1" applyFill="1" applyBorder="1" applyAlignment="1"/>
    <xf numFmtId="38" fontId="8" fillId="0" borderId="1" xfId="1" applyFont="1" applyFill="1" applyBorder="1" applyAlignment="1"/>
    <xf numFmtId="38" fontId="8" fillId="0" borderId="39" xfId="1" applyFont="1" applyFill="1" applyBorder="1" applyAlignment="1"/>
    <xf numFmtId="176" fontId="8" fillId="0" borderId="19" xfId="1" applyNumberFormat="1" applyFont="1" applyFill="1" applyBorder="1" applyAlignment="1"/>
    <xf numFmtId="38" fontId="8" fillId="0" borderId="54" xfId="1" applyFont="1" applyFill="1" applyBorder="1" applyAlignment="1"/>
    <xf numFmtId="38" fontId="8" fillId="0" borderId="22" xfId="1" applyFont="1" applyFill="1" applyBorder="1" applyAlignment="1">
      <alignment wrapText="1"/>
    </xf>
    <xf numFmtId="38" fontId="8" fillId="0" borderId="22" xfId="1" applyFont="1" applyFill="1" applyBorder="1" applyAlignment="1">
      <alignment horizontal="right" wrapText="1"/>
    </xf>
    <xf numFmtId="176" fontId="8" fillId="0" borderId="24" xfId="1" applyNumberFormat="1" applyFont="1" applyFill="1" applyBorder="1" applyAlignment="1">
      <alignment wrapText="1"/>
    </xf>
    <xf numFmtId="176" fontId="8" fillId="0" borderId="22" xfId="1" applyNumberFormat="1" applyFont="1" applyFill="1" applyBorder="1" applyAlignment="1">
      <alignment horizontal="right" wrapText="1"/>
    </xf>
    <xf numFmtId="38" fontId="8" fillId="0" borderId="24" xfId="1" applyFont="1" applyFill="1" applyBorder="1" applyAlignment="1">
      <alignment horizontal="right" wrapText="1"/>
    </xf>
    <xf numFmtId="38" fontId="15" fillId="0" borderId="26" xfId="1" applyFont="1" applyFill="1" applyBorder="1" applyAlignment="1">
      <alignment wrapText="1"/>
    </xf>
    <xf numFmtId="38" fontId="8" fillId="0" borderId="23" xfId="1" applyFont="1" applyFill="1" applyBorder="1" applyAlignment="1">
      <alignment wrapText="1"/>
    </xf>
    <xf numFmtId="38" fontId="8" fillId="0" borderId="26" xfId="1" applyFont="1" applyFill="1" applyBorder="1" applyAlignment="1">
      <alignment wrapText="1"/>
    </xf>
    <xf numFmtId="176" fontId="5" fillId="0" borderId="8" xfId="1" applyNumberFormat="1" applyFont="1" applyFill="1" applyBorder="1" applyAlignment="1" applyProtection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distributed" vertical="center" justifyLastLine="1"/>
    </xf>
    <xf numFmtId="3" fontId="8" fillId="0" borderId="4" xfId="0" applyNumberFormat="1" applyFont="1" applyBorder="1" applyAlignment="1"/>
    <xf numFmtId="38" fontId="8" fillId="0" borderId="4" xfId="0" applyNumberFormat="1" applyFont="1" applyBorder="1" applyAlignment="1"/>
    <xf numFmtId="176" fontId="8" fillId="0" borderId="36" xfId="0" applyNumberFormat="1" applyFont="1" applyBorder="1" applyAlignment="1"/>
    <xf numFmtId="3" fontId="9" fillId="0" borderId="1" xfId="0" applyNumberFormat="1" applyFont="1" applyBorder="1" applyAlignment="1"/>
    <xf numFmtId="176" fontId="8" fillId="0" borderId="39" xfId="0" applyNumberFormat="1" applyFont="1" applyBorder="1" applyAlignment="1"/>
    <xf numFmtId="176" fontId="8" fillId="0" borderId="37" xfId="0" applyNumberFormat="1" applyFont="1" applyBorder="1" applyAlignment="1"/>
    <xf numFmtId="0" fontId="4" fillId="0" borderId="2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8" fillId="0" borderId="21" xfId="0" applyNumberFormat="1" applyFont="1" applyBorder="1" applyAlignment="1"/>
    <xf numFmtId="176" fontId="8" fillId="0" borderId="22" xfId="0" applyNumberFormat="1" applyFont="1" applyBorder="1" applyAlignment="1"/>
    <xf numFmtId="176" fontId="8" fillId="0" borderId="24" xfId="0" applyNumberFormat="1" applyFont="1" applyBorder="1" applyAlignment="1"/>
    <xf numFmtId="176" fontId="15" fillId="0" borderId="13" xfId="0" applyNumberFormat="1" applyFont="1" applyBorder="1" applyAlignment="1"/>
    <xf numFmtId="176" fontId="8" fillId="0" borderId="14" xfId="0" applyNumberFormat="1" applyFont="1" applyBorder="1" applyAlignment="1"/>
    <xf numFmtId="176" fontId="8" fillId="0" borderId="29" xfId="0" applyNumberFormat="1" applyFont="1" applyBorder="1" applyAlignment="1"/>
    <xf numFmtId="176" fontId="15" fillId="0" borderId="21" xfId="0" applyNumberFormat="1" applyFont="1" applyBorder="1" applyAlignment="1"/>
    <xf numFmtId="176" fontId="8" fillId="0" borderId="23" xfId="0" applyNumberFormat="1" applyFont="1" applyBorder="1" applyAlignment="1"/>
    <xf numFmtId="0" fontId="6" fillId="0" borderId="0" xfId="0" applyFont="1" applyAlignment="1">
      <alignment horizontal="justify" vertical="center"/>
    </xf>
    <xf numFmtId="0" fontId="10" fillId="0" borderId="0" xfId="0" applyFont="1">
      <alignment vertical="center"/>
    </xf>
    <xf numFmtId="0" fontId="8" fillId="0" borderId="0" xfId="0" applyFont="1" applyAlignment="1">
      <alignment horizontal="justify" vertical="center"/>
    </xf>
    <xf numFmtId="38" fontId="10" fillId="0" borderId="0" xfId="0" applyNumberFormat="1" applyFont="1">
      <alignment vertical="center"/>
    </xf>
    <xf numFmtId="0" fontId="15" fillId="0" borderId="0" xfId="0" applyFont="1">
      <alignment vertical="center"/>
    </xf>
    <xf numFmtId="0" fontId="4" fillId="0" borderId="2" xfId="0" applyFont="1" applyBorder="1" applyAlignment="1">
      <alignment horizontal="distributed" vertical="center" justifyLastLine="1"/>
    </xf>
    <xf numFmtId="0" fontId="11" fillId="0" borderId="0" xfId="0" applyFont="1">
      <alignment vertical="center"/>
    </xf>
    <xf numFmtId="176" fontId="8" fillId="0" borderId="26" xfId="0" applyNumberFormat="1" applyFont="1" applyBorder="1" applyAlignment="1"/>
    <xf numFmtId="0" fontId="4" fillId="0" borderId="55" xfId="0" applyFont="1" applyBorder="1" applyAlignment="1">
      <alignment vertical="center" wrapText="1"/>
    </xf>
    <xf numFmtId="38" fontId="8" fillId="0" borderId="6" xfId="1" applyFont="1" applyFill="1" applyBorder="1" applyAlignment="1"/>
    <xf numFmtId="0" fontId="0" fillId="0" borderId="40" xfId="0" applyBorder="1">
      <alignment vertical="center"/>
    </xf>
    <xf numFmtId="0" fontId="0" fillId="0" borderId="3" xfId="0" applyBorder="1">
      <alignment vertical="center"/>
    </xf>
    <xf numFmtId="0" fontId="0" fillId="0" borderId="42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" fontId="8" fillId="0" borderId="9" xfId="0" applyNumberFormat="1" applyFont="1" applyBorder="1" applyAlignment="1"/>
    <xf numFmtId="38" fontId="8" fillId="0" borderId="56" xfId="1" applyFont="1" applyFill="1" applyBorder="1" applyAlignment="1"/>
    <xf numFmtId="38" fontId="8" fillId="0" borderId="7" xfId="1" applyFont="1" applyFill="1" applyBorder="1" applyAlignment="1"/>
    <xf numFmtId="38" fontId="15" fillId="0" borderId="18" xfId="1" applyFont="1" applyFill="1" applyBorder="1" applyAlignment="1"/>
    <xf numFmtId="38" fontId="15" fillId="0" borderId="20" xfId="1" applyFont="1" applyFill="1" applyBorder="1" applyAlignment="1"/>
    <xf numFmtId="38" fontId="15" fillId="0" borderId="28" xfId="1" applyFont="1" applyFill="1" applyBorder="1" applyAlignment="1"/>
    <xf numFmtId="176" fontId="8" fillId="0" borderId="17" xfId="1" applyNumberFormat="1" applyFont="1" applyFill="1" applyBorder="1" applyAlignment="1"/>
    <xf numFmtId="176" fontId="8" fillId="0" borderId="1" xfId="1" applyNumberFormat="1" applyFont="1" applyFill="1" applyBorder="1" applyAlignment="1"/>
    <xf numFmtId="38" fontId="15" fillId="0" borderId="16" xfId="1" applyFont="1" applyFill="1" applyBorder="1" applyAlignment="1"/>
    <xf numFmtId="3" fontId="8" fillId="0" borderId="40" xfId="0" applyNumberFormat="1" applyFont="1" applyBorder="1" applyAlignment="1"/>
    <xf numFmtId="3" fontId="8" fillId="0" borderId="57" xfId="0" applyNumberFormat="1" applyFont="1" applyBorder="1" applyAlignment="1"/>
    <xf numFmtId="38" fontId="14" fillId="0" borderId="53" xfId="1" applyFont="1" applyBorder="1" applyAlignment="1">
      <alignment horizontal="right" wrapText="1"/>
    </xf>
    <xf numFmtId="38" fontId="7" fillId="0" borderId="16" xfId="1" applyFont="1" applyFill="1" applyBorder="1" applyAlignment="1">
      <alignment horizontal="right" wrapText="1"/>
    </xf>
    <xf numFmtId="38" fontId="14" fillId="0" borderId="17" xfId="1" applyFont="1" applyBorder="1" applyAlignment="1">
      <alignment horizontal="right" wrapText="1"/>
    </xf>
    <xf numFmtId="38" fontId="14" fillId="0" borderId="1" xfId="1" applyFont="1" applyFill="1" applyBorder="1" applyAlignment="1">
      <alignment horizontal="right"/>
    </xf>
    <xf numFmtId="38" fontId="7" fillId="0" borderId="18" xfId="1" applyFont="1" applyFill="1" applyBorder="1" applyAlignment="1">
      <alignment horizontal="right" wrapText="1"/>
    </xf>
    <xf numFmtId="38" fontId="14" fillId="0" borderId="39" xfId="1" applyFont="1" applyBorder="1" applyAlignment="1">
      <alignment horizontal="right"/>
    </xf>
    <xf numFmtId="38" fontId="14" fillId="0" borderId="39" xfId="1" applyFont="1" applyFill="1" applyBorder="1" applyAlignment="1">
      <alignment horizontal="right"/>
    </xf>
    <xf numFmtId="38" fontId="7" fillId="0" borderId="30" xfId="1" applyFont="1" applyFill="1" applyBorder="1" applyAlignment="1">
      <alignment horizontal="right" wrapText="1"/>
    </xf>
    <xf numFmtId="38" fontId="14" fillId="0" borderId="19" xfId="1" applyFont="1" applyFill="1" applyBorder="1" applyAlignment="1">
      <alignment horizontal="right"/>
    </xf>
    <xf numFmtId="38" fontId="14" fillId="0" borderId="54" xfId="1" applyFont="1" applyBorder="1" applyAlignment="1">
      <alignment horizontal="right"/>
    </xf>
    <xf numFmtId="0" fontId="8" fillId="0" borderId="49" xfId="0" applyFont="1" applyBorder="1" applyAlignment="1">
      <alignment horizontal="right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46" xfId="0" applyFont="1" applyBorder="1" applyAlignment="1">
      <alignment horizontal="right" vertical="center"/>
    </xf>
    <xf numFmtId="178" fontId="8" fillId="2" borderId="0" xfId="0" applyNumberFormat="1" applyFont="1" applyFill="1" applyAlignment="1">
      <alignment horizontal="right" vertical="top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255"/>
    </xf>
    <xf numFmtId="38" fontId="7" fillId="2" borderId="0" xfId="0" applyNumberFormat="1" applyFont="1" applyFill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0" fontId="8" fillId="0" borderId="45" xfId="0" applyFont="1" applyBorder="1" applyAlignment="1">
      <alignment horizontal="right" vertical="center"/>
    </xf>
    <xf numFmtId="0" fontId="8" fillId="0" borderId="48" xfId="0" applyFont="1" applyBorder="1" applyAlignment="1">
      <alignment horizontal="left" vertical="center"/>
    </xf>
    <xf numFmtId="0" fontId="8" fillId="0" borderId="49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/>
    </xf>
    <xf numFmtId="0" fontId="8" fillId="0" borderId="45" xfId="0" applyFont="1" applyBorder="1" applyAlignment="1">
      <alignment horizontal="left" vertical="center"/>
    </xf>
    <xf numFmtId="0" fontId="8" fillId="0" borderId="46" xfId="0" applyFont="1" applyBorder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FFFFCC"/>
      <color rgb="FFFFFFE5"/>
      <color rgb="FFE7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C23"/>
  <sheetViews>
    <sheetView tabSelected="1" topLeftCell="A6" zoomScale="130" zoomScaleNormal="130" workbookViewId="0">
      <selection activeCell="E19" sqref="E19"/>
    </sheetView>
  </sheetViews>
  <sheetFormatPr defaultRowHeight="13.5" x14ac:dyDescent="0.15"/>
  <cols>
    <col min="1" max="1" width="11" style="35" bestFit="1" customWidth="1"/>
    <col min="2" max="2" width="18.625" style="15" customWidth="1"/>
    <col min="3" max="3" width="17.25" style="15" customWidth="1"/>
    <col min="4" max="16384" width="9" style="15"/>
  </cols>
  <sheetData>
    <row r="1" spans="1:3" ht="51" customHeight="1" thickBot="1" x14ac:dyDescent="0.2">
      <c r="A1" s="28"/>
      <c r="B1" s="29" t="s">
        <v>111</v>
      </c>
      <c r="C1" s="19" t="s">
        <v>112</v>
      </c>
    </row>
    <row r="2" spans="1:3" ht="22.5" customHeight="1" x14ac:dyDescent="0.15">
      <c r="A2" s="30" t="s">
        <v>36</v>
      </c>
      <c r="B2" s="114">
        <v>24252992</v>
      </c>
      <c r="C2" s="114">
        <v>2425000</v>
      </c>
    </row>
    <row r="3" spans="1:3" ht="22.5" customHeight="1" x14ac:dyDescent="0.15">
      <c r="A3" s="31" t="s">
        <v>19</v>
      </c>
      <c r="B3" s="115">
        <v>7761765</v>
      </c>
      <c r="C3" s="115">
        <v>776000</v>
      </c>
    </row>
    <row r="4" spans="1:3" ht="22.5" customHeight="1" x14ac:dyDescent="0.15">
      <c r="A4" s="31" t="s">
        <v>20</v>
      </c>
      <c r="B4" s="115">
        <v>5332095</v>
      </c>
      <c r="C4" s="115">
        <v>533000</v>
      </c>
    </row>
    <row r="5" spans="1:3" ht="22.5" customHeight="1" x14ac:dyDescent="0.15">
      <c r="A5" s="31" t="s">
        <v>34</v>
      </c>
      <c r="B5" s="115">
        <v>7211810</v>
      </c>
      <c r="C5" s="115">
        <v>721000</v>
      </c>
    </row>
    <row r="6" spans="1:3" ht="22.5" customHeight="1" x14ac:dyDescent="0.15">
      <c r="A6" s="31" t="s">
        <v>21</v>
      </c>
      <c r="B6" s="115">
        <v>6505169</v>
      </c>
      <c r="C6" s="115">
        <v>650000</v>
      </c>
    </row>
    <row r="7" spans="1:3" ht="22.5" customHeight="1" x14ac:dyDescent="0.15">
      <c r="A7" s="31" t="s">
        <v>35</v>
      </c>
      <c r="B7" s="115">
        <v>8970455</v>
      </c>
      <c r="C7" s="115">
        <v>897000</v>
      </c>
    </row>
    <row r="8" spans="1:3" ht="22.5" customHeight="1" x14ac:dyDescent="0.15">
      <c r="A8" s="31" t="s">
        <v>22</v>
      </c>
      <c r="B8" s="115">
        <v>6871955</v>
      </c>
      <c r="C8" s="115">
        <v>687000</v>
      </c>
    </row>
    <row r="9" spans="1:3" ht="22.5" customHeight="1" x14ac:dyDescent="0.15">
      <c r="A9" s="31" t="s">
        <v>23</v>
      </c>
      <c r="B9" s="115">
        <v>9980389</v>
      </c>
      <c r="C9" s="115">
        <v>998000</v>
      </c>
    </row>
    <row r="10" spans="1:3" ht="22.5" customHeight="1" x14ac:dyDescent="0.15">
      <c r="A10" s="31" t="s">
        <v>24</v>
      </c>
      <c r="B10" s="115">
        <v>19617928</v>
      </c>
      <c r="C10" s="115">
        <v>1961000</v>
      </c>
    </row>
    <row r="11" spans="1:3" ht="22.5" customHeight="1" x14ac:dyDescent="0.15">
      <c r="A11" s="31" t="s">
        <v>25</v>
      </c>
      <c r="B11" s="115">
        <v>2608091</v>
      </c>
      <c r="C11" s="115">
        <v>260000</v>
      </c>
    </row>
    <row r="12" spans="1:3" ht="22.5" customHeight="1" x14ac:dyDescent="0.15">
      <c r="A12" s="31" t="s">
        <v>26</v>
      </c>
      <c r="B12" s="115">
        <v>635810</v>
      </c>
      <c r="C12" s="115">
        <v>63000</v>
      </c>
    </row>
    <row r="13" spans="1:3" ht="22.5" customHeight="1" x14ac:dyDescent="0.15">
      <c r="A13" s="31" t="s">
        <v>27</v>
      </c>
      <c r="B13" s="115">
        <v>3522469</v>
      </c>
      <c r="C13" s="115">
        <v>352000</v>
      </c>
    </row>
    <row r="14" spans="1:3" ht="22.5" customHeight="1" x14ac:dyDescent="0.15">
      <c r="A14" s="31" t="s">
        <v>28</v>
      </c>
      <c r="B14" s="115">
        <v>5251340</v>
      </c>
      <c r="C14" s="115">
        <v>525000</v>
      </c>
    </row>
    <row r="15" spans="1:3" ht="22.5" customHeight="1" x14ac:dyDescent="0.15">
      <c r="A15" s="31" t="s">
        <v>29</v>
      </c>
      <c r="B15" s="115">
        <v>1443881</v>
      </c>
      <c r="C15" s="115">
        <v>144000</v>
      </c>
    </row>
    <row r="16" spans="1:3" ht="22.5" customHeight="1" x14ac:dyDescent="0.15">
      <c r="A16" s="31" t="s">
        <v>30</v>
      </c>
      <c r="B16" s="115">
        <v>1725297</v>
      </c>
      <c r="C16" s="115">
        <v>172000</v>
      </c>
    </row>
    <row r="17" spans="1:3" ht="22.5" customHeight="1" x14ac:dyDescent="0.15">
      <c r="A17" s="31" t="s">
        <v>31</v>
      </c>
      <c r="B17" s="115">
        <v>2636915</v>
      </c>
      <c r="C17" s="115">
        <v>263000</v>
      </c>
    </row>
    <row r="18" spans="1:3" ht="22.5" customHeight="1" thickBot="1" x14ac:dyDescent="0.2">
      <c r="A18" s="32" t="s">
        <v>32</v>
      </c>
      <c r="B18" s="105">
        <v>1840658</v>
      </c>
      <c r="C18" s="105">
        <v>184000</v>
      </c>
    </row>
    <row r="19" spans="1:3" ht="22.5" customHeight="1" x14ac:dyDescent="0.15">
      <c r="A19" s="33" t="s">
        <v>33</v>
      </c>
      <c r="B19" s="34">
        <f>SUM(B2:B18)</f>
        <v>116169019</v>
      </c>
      <c r="C19" s="34">
        <f>SUM(C2:C18)</f>
        <v>11611000</v>
      </c>
    </row>
    <row r="20" spans="1:3" ht="3.75" customHeight="1" x14ac:dyDescent="0.15">
      <c r="B20" s="36"/>
    </row>
    <row r="21" spans="1:3" ht="23.25" customHeight="1" x14ac:dyDescent="0.15">
      <c r="A21" s="33" t="s">
        <v>45</v>
      </c>
      <c r="B21" s="37">
        <v>18101756</v>
      </c>
    </row>
    <row r="22" spans="1:3" ht="5.25" customHeight="1" x14ac:dyDescent="0.15">
      <c r="B22" s="36"/>
    </row>
    <row r="23" spans="1:3" ht="23.25" customHeight="1" x14ac:dyDescent="0.15">
      <c r="A23" s="33" t="s">
        <v>55</v>
      </c>
      <c r="B23" s="38">
        <f>B21+B19</f>
        <v>134270775</v>
      </c>
    </row>
  </sheetData>
  <phoneticPr fontId="1"/>
  <pageMargins left="0.59055118110236227" right="0.59055118110236227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F21"/>
  <sheetViews>
    <sheetView zoomScaleNormal="100" workbookViewId="0">
      <selection activeCell="J15" sqref="J15"/>
    </sheetView>
  </sheetViews>
  <sheetFormatPr defaultRowHeight="13.5" x14ac:dyDescent="0.15"/>
  <cols>
    <col min="1" max="1" width="13.125" style="27" customWidth="1"/>
    <col min="2" max="2" width="21.125" style="5" customWidth="1"/>
    <col min="3" max="3" width="21.125" style="47" customWidth="1"/>
    <col min="4" max="6" width="21.125" style="5" customWidth="1"/>
    <col min="7" max="16384" width="9" style="5"/>
  </cols>
  <sheetData>
    <row r="1" spans="1:6" ht="21" customHeight="1" x14ac:dyDescent="0.15">
      <c r="A1" s="16"/>
      <c r="F1" s="17" t="s">
        <v>0</v>
      </c>
    </row>
    <row r="2" spans="1:6" ht="44.25" customHeight="1" thickBot="1" x14ac:dyDescent="0.2">
      <c r="A2" s="18" t="s">
        <v>44</v>
      </c>
      <c r="B2" s="19" t="s">
        <v>46</v>
      </c>
      <c r="C2" s="48" t="s">
        <v>47</v>
      </c>
      <c r="D2" s="19" t="s">
        <v>48</v>
      </c>
      <c r="E2" s="20" t="s">
        <v>56</v>
      </c>
      <c r="F2" s="20" t="s">
        <v>49</v>
      </c>
    </row>
    <row r="3" spans="1:6" ht="27" customHeight="1" x14ac:dyDescent="0.2">
      <c r="A3" s="21" t="s">
        <v>58</v>
      </c>
      <c r="B3" s="117">
        <v>160112</v>
      </c>
      <c r="C3" s="118">
        <v>160112</v>
      </c>
      <c r="D3" s="116">
        <v>0</v>
      </c>
      <c r="E3" s="22">
        <f>C3+D3</f>
        <v>160112</v>
      </c>
      <c r="F3" s="23">
        <f t="shared" ref="F3:F19" si="0">B3-C3-D3</f>
        <v>0</v>
      </c>
    </row>
    <row r="4" spans="1:6" ht="25.5" customHeight="1" x14ac:dyDescent="0.2">
      <c r="A4" s="21" t="s">
        <v>2</v>
      </c>
      <c r="B4" s="120">
        <v>2705252</v>
      </c>
      <c r="C4" s="119">
        <v>2000000</v>
      </c>
      <c r="D4" s="121">
        <v>270000</v>
      </c>
      <c r="E4" s="22">
        <f>C4+D4</f>
        <v>2270000</v>
      </c>
      <c r="F4" s="23">
        <f t="shared" si="0"/>
        <v>435252</v>
      </c>
    </row>
    <row r="5" spans="1:6" ht="25.5" customHeight="1" x14ac:dyDescent="0.2">
      <c r="A5" s="21" t="s">
        <v>3</v>
      </c>
      <c r="B5" s="120">
        <v>1765002</v>
      </c>
      <c r="C5" s="119">
        <v>675837</v>
      </c>
      <c r="D5" s="121">
        <v>150000</v>
      </c>
      <c r="E5" s="22">
        <f t="shared" ref="E5:E19" si="1">C5+D5</f>
        <v>825837</v>
      </c>
      <c r="F5" s="23">
        <f t="shared" si="0"/>
        <v>939165</v>
      </c>
    </row>
    <row r="6" spans="1:6" ht="25.5" customHeight="1" x14ac:dyDescent="0.2">
      <c r="A6" s="21" t="s">
        <v>11</v>
      </c>
      <c r="B6" s="120">
        <v>1058198</v>
      </c>
      <c r="C6" s="119">
        <v>1058198</v>
      </c>
      <c r="D6" s="121">
        <v>0</v>
      </c>
      <c r="E6" s="22">
        <f t="shared" si="1"/>
        <v>1058198</v>
      </c>
      <c r="F6" s="23">
        <f t="shared" si="0"/>
        <v>0</v>
      </c>
    </row>
    <row r="7" spans="1:6" ht="25.5" customHeight="1" x14ac:dyDescent="0.2">
      <c r="A7" s="21" t="s">
        <v>4</v>
      </c>
      <c r="B7" s="120">
        <v>2288098</v>
      </c>
      <c r="C7" s="119">
        <v>2060098</v>
      </c>
      <c r="D7" s="122">
        <v>228000</v>
      </c>
      <c r="E7" s="22">
        <f t="shared" si="1"/>
        <v>2288098</v>
      </c>
      <c r="F7" s="23">
        <f t="shared" si="0"/>
        <v>0</v>
      </c>
    </row>
    <row r="8" spans="1:6" ht="25.5" customHeight="1" x14ac:dyDescent="0.2">
      <c r="A8" s="21" t="s">
        <v>5</v>
      </c>
      <c r="B8" s="120">
        <v>1893828</v>
      </c>
      <c r="C8" s="119">
        <v>1797488</v>
      </c>
      <c r="D8" s="121">
        <v>30000</v>
      </c>
      <c r="E8" s="22">
        <f t="shared" si="1"/>
        <v>1827488</v>
      </c>
      <c r="F8" s="23">
        <f t="shared" si="0"/>
        <v>66340</v>
      </c>
    </row>
    <row r="9" spans="1:6" ht="25.5" customHeight="1" x14ac:dyDescent="0.2">
      <c r="A9" s="21" t="s">
        <v>6</v>
      </c>
      <c r="B9" s="120">
        <v>1400614</v>
      </c>
      <c r="C9" s="119">
        <v>1058890</v>
      </c>
      <c r="D9" s="121">
        <v>10000</v>
      </c>
      <c r="E9" s="22">
        <f t="shared" si="1"/>
        <v>1068890</v>
      </c>
      <c r="F9" s="23">
        <f t="shared" si="0"/>
        <v>331724</v>
      </c>
    </row>
    <row r="10" spans="1:6" ht="25.5" customHeight="1" x14ac:dyDescent="0.2">
      <c r="A10" s="21" t="s">
        <v>7</v>
      </c>
      <c r="B10" s="120">
        <v>5079967</v>
      </c>
      <c r="C10" s="119">
        <v>4572967</v>
      </c>
      <c r="D10" s="122">
        <v>507000</v>
      </c>
      <c r="E10" s="22">
        <f t="shared" si="1"/>
        <v>5079967</v>
      </c>
      <c r="F10" s="23">
        <f t="shared" si="0"/>
        <v>0</v>
      </c>
    </row>
    <row r="11" spans="1:6" ht="25.5" customHeight="1" x14ac:dyDescent="0.2">
      <c r="A11" s="21" t="s">
        <v>12</v>
      </c>
      <c r="B11" s="120">
        <v>195000</v>
      </c>
      <c r="C11" s="119">
        <v>177000</v>
      </c>
      <c r="D11" s="122">
        <v>18000</v>
      </c>
      <c r="E11" s="22">
        <f t="shared" si="1"/>
        <v>195000</v>
      </c>
      <c r="F11" s="23">
        <f t="shared" si="0"/>
        <v>0</v>
      </c>
    </row>
    <row r="12" spans="1:6" ht="25.5" customHeight="1" x14ac:dyDescent="0.2">
      <c r="A12" s="21" t="s">
        <v>13</v>
      </c>
      <c r="B12" s="120">
        <v>2290921</v>
      </c>
      <c r="C12" s="119">
        <v>668068</v>
      </c>
      <c r="D12" s="122">
        <v>220000</v>
      </c>
      <c r="E12" s="22">
        <f t="shared" si="1"/>
        <v>888068</v>
      </c>
      <c r="F12" s="23">
        <f t="shared" si="0"/>
        <v>1402853</v>
      </c>
    </row>
    <row r="13" spans="1:6" ht="25.5" customHeight="1" x14ac:dyDescent="0.2">
      <c r="A13" s="21" t="s">
        <v>14</v>
      </c>
      <c r="B13" s="120">
        <v>394758</v>
      </c>
      <c r="C13" s="119">
        <v>301289</v>
      </c>
      <c r="D13" s="122">
        <v>39000</v>
      </c>
      <c r="E13" s="22">
        <f t="shared" si="1"/>
        <v>340289</v>
      </c>
      <c r="F13" s="23">
        <f t="shared" si="0"/>
        <v>54469</v>
      </c>
    </row>
    <row r="14" spans="1:6" ht="25.5" customHeight="1" x14ac:dyDescent="0.2">
      <c r="A14" s="21" t="s">
        <v>15</v>
      </c>
      <c r="B14" s="120">
        <v>585439</v>
      </c>
      <c r="C14" s="119">
        <v>439390</v>
      </c>
      <c r="D14" s="121">
        <v>58000</v>
      </c>
      <c r="E14" s="22">
        <f t="shared" si="1"/>
        <v>497390</v>
      </c>
      <c r="F14" s="23">
        <f t="shared" si="0"/>
        <v>88049</v>
      </c>
    </row>
    <row r="15" spans="1:6" ht="25.5" customHeight="1" x14ac:dyDescent="0.2">
      <c r="A15" s="21" t="s">
        <v>8</v>
      </c>
      <c r="B15" s="120">
        <v>2736827</v>
      </c>
      <c r="C15" s="119">
        <v>2328042</v>
      </c>
      <c r="D15" s="121">
        <v>273000</v>
      </c>
      <c r="E15" s="22">
        <f t="shared" si="1"/>
        <v>2601042</v>
      </c>
      <c r="F15" s="23">
        <f t="shared" si="0"/>
        <v>135785</v>
      </c>
    </row>
    <row r="16" spans="1:6" ht="25.5" customHeight="1" x14ac:dyDescent="0.2">
      <c r="A16" s="21" t="s">
        <v>9</v>
      </c>
      <c r="B16" s="120">
        <v>1217729</v>
      </c>
      <c r="C16" s="119">
        <v>792836</v>
      </c>
      <c r="D16" s="122">
        <v>120000</v>
      </c>
      <c r="E16" s="22">
        <f t="shared" si="1"/>
        <v>912836</v>
      </c>
      <c r="F16" s="23">
        <f t="shared" si="0"/>
        <v>304893</v>
      </c>
    </row>
    <row r="17" spans="1:6" ht="25.5" customHeight="1" x14ac:dyDescent="0.2">
      <c r="A17" s="21" t="s">
        <v>16</v>
      </c>
      <c r="B17" s="120">
        <v>499616</v>
      </c>
      <c r="C17" s="119">
        <v>447917</v>
      </c>
      <c r="D17" s="122">
        <v>30000</v>
      </c>
      <c r="E17" s="22">
        <f t="shared" si="1"/>
        <v>477917</v>
      </c>
      <c r="F17" s="23">
        <f t="shared" si="0"/>
        <v>21699</v>
      </c>
    </row>
    <row r="18" spans="1:6" ht="25.5" customHeight="1" x14ac:dyDescent="0.2">
      <c r="A18" s="21" t="s">
        <v>10</v>
      </c>
      <c r="B18" s="120">
        <v>650000</v>
      </c>
      <c r="C18" s="119">
        <v>585000</v>
      </c>
      <c r="D18" s="121">
        <v>65000</v>
      </c>
      <c r="E18" s="22">
        <f t="shared" si="1"/>
        <v>650000</v>
      </c>
      <c r="F18" s="23">
        <f t="shared" si="0"/>
        <v>0</v>
      </c>
    </row>
    <row r="19" spans="1:6" ht="25.5" customHeight="1" thickBot="1" x14ac:dyDescent="0.25">
      <c r="A19" s="21" t="s">
        <v>17</v>
      </c>
      <c r="B19" s="123">
        <v>1716942</v>
      </c>
      <c r="C19" s="124">
        <v>836411</v>
      </c>
      <c r="D19" s="125">
        <v>120000</v>
      </c>
      <c r="E19" s="22">
        <f t="shared" si="1"/>
        <v>956411</v>
      </c>
      <c r="F19" s="23">
        <f t="shared" si="0"/>
        <v>760531</v>
      </c>
    </row>
    <row r="20" spans="1:6" ht="25.5" customHeight="1" x14ac:dyDescent="0.2">
      <c r="A20" s="24" t="s">
        <v>1</v>
      </c>
      <c r="B20" s="25">
        <f>SUM(B3:B19)</f>
        <v>26638303</v>
      </c>
      <c r="C20" s="25">
        <f>SUM(C3:C19)</f>
        <v>19959543</v>
      </c>
      <c r="D20" s="25">
        <f>SUM(D3:D19)</f>
        <v>2138000</v>
      </c>
      <c r="E20" s="25">
        <f>SUM(E3:E19)</f>
        <v>22097543</v>
      </c>
      <c r="F20" s="25">
        <f>SUM(F3:F19)</f>
        <v>4540760</v>
      </c>
    </row>
    <row r="21" spans="1:6" ht="24.75" customHeight="1" x14ac:dyDescent="0.15">
      <c r="A21" s="26"/>
      <c r="B21" s="26"/>
      <c r="C21" s="49"/>
      <c r="D21" s="26"/>
      <c r="E21" s="26"/>
      <c r="F21" s="26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headerFooter>
    <oddHeader>&amp;C&amp;14地域歳末事業と余剰金一覧表　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K64"/>
  <sheetViews>
    <sheetView topLeftCell="A14" workbookViewId="0">
      <selection activeCell="I2" sqref="I2"/>
    </sheetView>
  </sheetViews>
  <sheetFormatPr defaultRowHeight="14.25" x14ac:dyDescent="0.15"/>
  <cols>
    <col min="1" max="1" width="2.125" style="3" customWidth="1"/>
    <col min="2" max="2" width="4.75" style="3" customWidth="1"/>
    <col min="3" max="3" width="5.125" style="3" customWidth="1"/>
    <col min="4" max="4" width="9" style="3"/>
    <col min="5" max="5" width="6.875" style="3" customWidth="1"/>
    <col min="6" max="6" width="16" style="3" customWidth="1"/>
    <col min="7" max="7" width="5.75" style="3" customWidth="1"/>
    <col min="8" max="8" width="8.25" style="3" customWidth="1"/>
    <col min="9" max="9" width="17.75" style="3" customWidth="1"/>
    <col min="10" max="10" width="2.5" style="3" customWidth="1"/>
    <col min="11" max="11" width="7.25" style="3" customWidth="1"/>
    <col min="12" max="12" width="2.5" style="3" customWidth="1"/>
    <col min="13" max="16384" width="9" style="3"/>
  </cols>
  <sheetData>
    <row r="1" spans="1:11" ht="23.25" customHeight="1" thickBot="1" x14ac:dyDescent="0.2"/>
    <row r="2" spans="1:11" ht="32.25" customHeight="1" thickBot="1" x14ac:dyDescent="0.2">
      <c r="H2" s="4" t="s">
        <v>74</v>
      </c>
      <c r="I2" s="2" t="s">
        <v>139</v>
      </c>
    </row>
    <row r="3" spans="1:11" ht="27" customHeight="1" x14ac:dyDescent="0.15">
      <c r="B3" s="3" t="s">
        <v>63</v>
      </c>
    </row>
    <row r="4" spans="1:11" ht="28.5" customHeight="1" x14ac:dyDescent="0.15">
      <c r="I4" s="130">
        <f ca="1">TODAY()</f>
        <v>45748</v>
      </c>
      <c r="J4" s="130"/>
      <c r="K4" s="130"/>
    </row>
    <row r="5" spans="1:11" ht="22.5" customHeight="1" x14ac:dyDescent="0.15"/>
    <row r="6" spans="1:11" x14ac:dyDescent="0.15">
      <c r="B6" s="3" t="s">
        <v>90</v>
      </c>
    </row>
    <row r="7" spans="1:11" ht="22.5" customHeight="1" x14ac:dyDescent="0.15">
      <c r="B7" s="3" t="s">
        <v>91</v>
      </c>
    </row>
    <row r="8" spans="1:11" ht="28.5" customHeight="1" x14ac:dyDescent="0.15">
      <c r="H8" s="3" t="str">
        <f>VLOOKUP(I2,一般募金の助成額!A4:O20,2,FALSE)&amp;"共同募金委員会"</f>
        <v>敦賀市　共同募金委員会</v>
      </c>
    </row>
    <row r="9" spans="1:11" ht="23.25" customHeight="1" x14ac:dyDescent="0.15">
      <c r="H9" s="3" t="s">
        <v>92</v>
      </c>
      <c r="I9" s="133"/>
      <c r="J9" s="133"/>
    </row>
    <row r="10" spans="1:11" ht="41.25" customHeight="1" x14ac:dyDescent="0.15"/>
    <row r="11" spans="1:11" ht="22.5" customHeight="1" x14ac:dyDescent="0.15">
      <c r="B11" s="132" t="s">
        <v>89</v>
      </c>
      <c r="C11" s="132"/>
      <c r="D11" s="132"/>
      <c r="E11" s="132"/>
      <c r="F11" s="132"/>
      <c r="G11" s="132"/>
      <c r="H11" s="132"/>
      <c r="I11" s="132"/>
      <c r="J11" s="132"/>
      <c r="K11" s="132"/>
    </row>
    <row r="12" spans="1:11" ht="18" customHeight="1" x14ac:dyDescent="0.15"/>
    <row r="13" spans="1:11" ht="28.5" customHeight="1" x14ac:dyDescent="0.15">
      <c r="B13" s="131" t="s">
        <v>159</v>
      </c>
      <c r="C13" s="131"/>
      <c r="D13" s="131"/>
      <c r="E13" s="131"/>
      <c r="F13" s="131"/>
      <c r="G13" s="131"/>
      <c r="H13" s="131"/>
      <c r="I13" s="131"/>
      <c r="J13" s="131"/>
      <c r="K13" s="131"/>
    </row>
    <row r="14" spans="1:11" s="5" customFormat="1" ht="27.75" customHeight="1" x14ac:dyDescent="0.15">
      <c r="A14" s="3"/>
      <c r="B14" s="131"/>
      <c r="C14" s="131"/>
      <c r="D14" s="131"/>
      <c r="E14" s="131"/>
      <c r="F14" s="131"/>
      <c r="G14" s="131"/>
      <c r="H14" s="131"/>
      <c r="I14" s="131"/>
      <c r="J14" s="131"/>
      <c r="K14" s="131"/>
    </row>
    <row r="16" spans="1:11" x14ac:dyDescent="0.15">
      <c r="B16" s="132" t="s">
        <v>93</v>
      </c>
      <c r="C16" s="132"/>
      <c r="D16" s="132"/>
      <c r="E16" s="132"/>
      <c r="F16" s="132"/>
      <c r="G16" s="132"/>
      <c r="H16" s="132"/>
      <c r="I16" s="132"/>
      <c r="J16" s="132"/>
      <c r="K16" s="132"/>
    </row>
    <row r="17" spans="2:9" x14ac:dyDescent="0.15">
      <c r="I17" s="6"/>
    </row>
    <row r="18" spans="2:9" x14ac:dyDescent="0.15">
      <c r="B18" s="3" t="s">
        <v>64</v>
      </c>
      <c r="F18" s="1"/>
      <c r="G18" s="3" t="s">
        <v>79</v>
      </c>
    </row>
    <row r="20" spans="2:9" ht="18.75" customHeight="1" x14ac:dyDescent="0.15">
      <c r="B20" s="3" t="s">
        <v>65</v>
      </c>
      <c r="E20" s="135">
        <f>F30</f>
        <v>4459017</v>
      </c>
      <c r="F20" s="135"/>
      <c r="G20" s="3" t="s">
        <v>78</v>
      </c>
    </row>
    <row r="21" spans="2:9" ht="20.25" customHeight="1" x14ac:dyDescent="0.15">
      <c r="B21" s="3" t="s">
        <v>103</v>
      </c>
    </row>
    <row r="22" spans="2:9" ht="18.75" customHeight="1" x14ac:dyDescent="0.15">
      <c r="C22" s="3" t="s">
        <v>104</v>
      </c>
      <c r="F22" s="39">
        <f>VLOOKUP($I$2,一般募金の助成額!$A$4:$O$20,3,TRUE)</f>
        <v>7300000</v>
      </c>
      <c r="G22" s="3" t="s">
        <v>75</v>
      </c>
    </row>
    <row r="23" spans="2:9" ht="18.75" customHeight="1" x14ac:dyDescent="0.15">
      <c r="C23" s="3" t="s">
        <v>105</v>
      </c>
      <c r="F23" s="39">
        <f>VLOOKUP($I$2,一般募金の助成額!$A$4:$O$20,4,TRUE)</f>
        <v>7761765</v>
      </c>
      <c r="G23" s="3" t="s">
        <v>75</v>
      </c>
    </row>
    <row r="24" spans="2:9" ht="18.75" customHeight="1" x14ac:dyDescent="0.15">
      <c r="C24" s="3" t="s">
        <v>106</v>
      </c>
      <c r="F24" s="39">
        <f>VLOOKUP($I$2,一般募金の助成額!$A$4:$O$20,5,TRUE)</f>
        <v>435252</v>
      </c>
      <c r="G24" s="3" t="s">
        <v>75</v>
      </c>
    </row>
    <row r="25" spans="2:9" ht="18.75" customHeight="1" x14ac:dyDescent="0.15">
      <c r="C25" s="3" t="s">
        <v>107</v>
      </c>
      <c r="F25" s="39">
        <f>F23+F24-F22</f>
        <v>897017</v>
      </c>
      <c r="G25" s="3" t="s">
        <v>75</v>
      </c>
    </row>
    <row r="26" spans="2:9" ht="18.75" customHeight="1" x14ac:dyDescent="0.15">
      <c r="C26" s="3" t="s">
        <v>108</v>
      </c>
      <c r="F26" s="39">
        <f>VLOOKUP($I$2,一般募金の助成額!$A$4:$O$20,8,TRUE)</f>
        <v>0</v>
      </c>
      <c r="G26" s="3" t="s">
        <v>75</v>
      </c>
    </row>
    <row r="27" spans="2:9" ht="18.75" customHeight="1" x14ac:dyDescent="0.15">
      <c r="C27" s="3" t="s">
        <v>109</v>
      </c>
      <c r="F27" s="39">
        <f>VLOOKUP($I$2,一般募金の助成額!$A$4:$O$20,10,TRUE)</f>
        <v>4338000</v>
      </c>
      <c r="G27" s="3" t="s">
        <v>75</v>
      </c>
    </row>
    <row r="28" spans="2:9" ht="18.75" customHeight="1" x14ac:dyDescent="0.15">
      <c r="C28" s="3" t="s">
        <v>110</v>
      </c>
      <c r="F28" s="39">
        <f>F25-F26</f>
        <v>897017</v>
      </c>
      <c r="G28" s="3" t="s">
        <v>75</v>
      </c>
    </row>
    <row r="29" spans="2:9" ht="18.75" customHeight="1" x14ac:dyDescent="0.15">
      <c r="C29" s="3" t="s">
        <v>76</v>
      </c>
      <c r="F29" s="39">
        <f>VLOOKUP($I$2,一般募金の助成額!$A$4:$O$20,14,TRUE)</f>
        <v>776000</v>
      </c>
      <c r="G29" s="3" t="s">
        <v>78</v>
      </c>
    </row>
    <row r="30" spans="2:9" ht="18.75" customHeight="1" x14ac:dyDescent="0.15">
      <c r="C30" s="3" t="s">
        <v>77</v>
      </c>
      <c r="F30" s="39">
        <f>VLOOKUP($I$2,一般募金の助成額!$A$4:$O$20,13,TRUE)</f>
        <v>4459017</v>
      </c>
      <c r="G30" s="3" t="s">
        <v>78</v>
      </c>
    </row>
    <row r="32" spans="2:9" x14ac:dyDescent="0.15">
      <c r="B32" s="3" t="s">
        <v>158</v>
      </c>
    </row>
    <row r="34" spans="2:11" x14ac:dyDescent="0.15">
      <c r="B34" s="3" t="s">
        <v>157</v>
      </c>
    </row>
    <row r="36" spans="2:11" x14ac:dyDescent="0.15">
      <c r="B36" s="3" t="s">
        <v>80</v>
      </c>
    </row>
    <row r="37" spans="2:11" ht="7.5" customHeight="1" thickBot="1" x14ac:dyDescent="0.2"/>
    <row r="38" spans="2:11" ht="21" customHeight="1" x14ac:dyDescent="0.15">
      <c r="C38" s="134" t="s">
        <v>88</v>
      </c>
      <c r="D38" s="7" t="s">
        <v>81</v>
      </c>
      <c r="E38" s="137"/>
      <c r="F38" s="129"/>
      <c r="G38" s="8"/>
      <c r="H38" s="129"/>
      <c r="I38" s="129"/>
      <c r="J38" s="129"/>
      <c r="K38" s="9"/>
    </row>
    <row r="39" spans="2:11" ht="24.75" customHeight="1" thickBot="1" x14ac:dyDescent="0.2">
      <c r="C39" s="134"/>
      <c r="D39" s="10" t="s">
        <v>82</v>
      </c>
      <c r="E39" s="136"/>
      <c r="F39" s="126"/>
      <c r="G39" s="11" t="s">
        <v>86</v>
      </c>
      <c r="H39" s="126"/>
      <c r="I39" s="126"/>
      <c r="J39" s="126"/>
      <c r="K39" s="12" t="s">
        <v>87</v>
      </c>
    </row>
    <row r="40" spans="2:11" ht="18" customHeight="1" thickBot="1" x14ac:dyDescent="0.2">
      <c r="C40" s="134"/>
      <c r="D40" s="13" t="s">
        <v>83</v>
      </c>
      <c r="E40" s="4" t="s">
        <v>85</v>
      </c>
      <c r="F40" s="127"/>
      <c r="G40" s="127"/>
      <c r="H40" s="127"/>
      <c r="I40" s="127"/>
      <c r="J40" s="127"/>
      <c r="K40" s="128"/>
    </row>
    <row r="41" spans="2:11" ht="18" customHeight="1" x14ac:dyDescent="0.15">
      <c r="C41" s="134"/>
      <c r="D41" s="7" t="s">
        <v>81</v>
      </c>
      <c r="E41" s="141"/>
      <c r="F41" s="142"/>
      <c r="G41" s="142"/>
      <c r="H41" s="142"/>
      <c r="I41" s="142"/>
      <c r="J41" s="142"/>
      <c r="K41" s="143"/>
    </row>
    <row r="42" spans="2:11" ht="28.5" customHeight="1" thickBot="1" x14ac:dyDescent="0.2">
      <c r="C42" s="134"/>
      <c r="D42" s="10" t="s">
        <v>84</v>
      </c>
      <c r="E42" s="138"/>
      <c r="F42" s="139"/>
      <c r="G42" s="139"/>
      <c r="H42" s="139"/>
      <c r="I42" s="139"/>
      <c r="J42" s="139"/>
      <c r="K42" s="140"/>
    </row>
    <row r="48" spans="2:11" ht="28.5" hidden="1" x14ac:dyDescent="0.15">
      <c r="B48" s="14" t="s">
        <v>94</v>
      </c>
    </row>
    <row r="49" spans="2:2" ht="28.5" hidden="1" x14ac:dyDescent="0.15">
      <c r="B49" s="14" t="s">
        <v>95</v>
      </c>
    </row>
    <row r="50" spans="2:2" ht="28.5" hidden="1" x14ac:dyDescent="0.15">
      <c r="B50" s="14" t="s">
        <v>96</v>
      </c>
    </row>
    <row r="51" spans="2:2" ht="28.5" hidden="1" x14ac:dyDescent="0.15">
      <c r="B51" s="14" t="s">
        <v>97</v>
      </c>
    </row>
    <row r="52" spans="2:2" ht="28.5" hidden="1" x14ac:dyDescent="0.15">
      <c r="B52" s="14" t="s">
        <v>98</v>
      </c>
    </row>
    <row r="53" spans="2:2" ht="28.5" hidden="1" x14ac:dyDescent="0.15">
      <c r="B53" s="14" t="s">
        <v>99</v>
      </c>
    </row>
    <row r="54" spans="2:2" ht="42.75" hidden="1" x14ac:dyDescent="0.15">
      <c r="B54" s="14" t="s">
        <v>100</v>
      </c>
    </row>
    <row r="55" spans="2:2" ht="28.5" hidden="1" x14ac:dyDescent="0.15">
      <c r="B55" s="14" t="s">
        <v>101</v>
      </c>
    </row>
    <row r="56" spans="2:2" ht="28.5" hidden="1" x14ac:dyDescent="0.15">
      <c r="B56" s="14" t="s">
        <v>102</v>
      </c>
    </row>
    <row r="57" spans="2:2" ht="42.75" hidden="1" x14ac:dyDescent="0.15">
      <c r="B57" s="14" t="s">
        <v>66</v>
      </c>
    </row>
    <row r="58" spans="2:2" ht="28.5" hidden="1" x14ac:dyDescent="0.15">
      <c r="B58" s="14" t="s">
        <v>67</v>
      </c>
    </row>
    <row r="59" spans="2:2" ht="42.75" hidden="1" x14ac:dyDescent="0.15">
      <c r="B59" s="14" t="s">
        <v>68</v>
      </c>
    </row>
    <row r="60" spans="2:2" ht="28.5" hidden="1" x14ac:dyDescent="0.15">
      <c r="B60" s="14" t="s">
        <v>69</v>
      </c>
    </row>
    <row r="61" spans="2:2" ht="28.5" hidden="1" x14ac:dyDescent="0.15">
      <c r="B61" s="14" t="s">
        <v>70</v>
      </c>
    </row>
    <row r="62" spans="2:2" ht="28.5" hidden="1" x14ac:dyDescent="0.15">
      <c r="B62" s="14" t="s">
        <v>71</v>
      </c>
    </row>
    <row r="63" spans="2:2" ht="42.75" hidden="1" x14ac:dyDescent="0.15">
      <c r="B63" s="14" t="s">
        <v>72</v>
      </c>
    </row>
    <row r="64" spans="2:2" ht="28.5" hidden="1" x14ac:dyDescent="0.15">
      <c r="B64" s="14" t="s">
        <v>73</v>
      </c>
    </row>
  </sheetData>
  <mergeCells count="15">
    <mergeCell ref="H39:J39"/>
    <mergeCell ref="F40:K40"/>
    <mergeCell ref="H38:J38"/>
    <mergeCell ref="I4:K4"/>
    <mergeCell ref="B13:K13"/>
    <mergeCell ref="B14:K14"/>
    <mergeCell ref="B11:K11"/>
    <mergeCell ref="I9:J9"/>
    <mergeCell ref="C38:C42"/>
    <mergeCell ref="E20:F20"/>
    <mergeCell ref="B16:K16"/>
    <mergeCell ref="E39:F39"/>
    <mergeCell ref="E38:F38"/>
    <mergeCell ref="E42:K42"/>
    <mergeCell ref="E41:K41"/>
  </mergeCells>
  <phoneticPr fontId="1"/>
  <dataValidations count="1">
    <dataValidation type="list" allowBlank="1" showInputMessage="1" showErrorMessage="1" sqref="I2" xr:uid="{00000000-0002-0000-0200-000000000000}">
      <formula1>$B$48:$B$64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/>
    <pageSetUpPr fitToPage="1"/>
  </sheetPr>
  <dimension ref="A1:P26"/>
  <sheetViews>
    <sheetView view="pageLayout" topLeftCell="B1" zoomScale="105" zoomScaleNormal="100" zoomScalePageLayoutView="105" workbookViewId="0">
      <selection activeCell="G13" sqref="G13"/>
    </sheetView>
  </sheetViews>
  <sheetFormatPr defaultRowHeight="13.5" x14ac:dyDescent="0.15"/>
  <cols>
    <col min="1" max="1" width="11.125" hidden="1" customWidth="1"/>
    <col min="2" max="2" width="12.875" customWidth="1"/>
    <col min="3" max="3" width="16.25" customWidth="1"/>
    <col min="4" max="4" width="15.5" customWidth="1"/>
    <col min="5" max="9" width="14.5" customWidth="1"/>
    <col min="10" max="10" width="16.125" customWidth="1"/>
    <col min="11" max="11" width="16.75" customWidth="1"/>
    <col min="12" max="12" width="17.125" customWidth="1"/>
    <col min="13" max="14" width="14.5" customWidth="1"/>
    <col min="15" max="15" width="12.5" bestFit="1" customWidth="1"/>
    <col min="16" max="16" width="10.875" customWidth="1"/>
  </cols>
  <sheetData>
    <row r="1" spans="1:16" ht="14.25" thickBot="1" x14ac:dyDescent="0.2">
      <c r="A1" s="67"/>
      <c r="B1" s="67"/>
      <c r="I1" s="68"/>
      <c r="O1" s="68" t="s">
        <v>0</v>
      </c>
    </row>
    <row r="2" spans="1:16" ht="25.5" customHeight="1" x14ac:dyDescent="0.15">
      <c r="A2" s="157" t="s">
        <v>18</v>
      </c>
      <c r="B2" s="159" t="s">
        <v>18</v>
      </c>
      <c r="C2" s="149" t="s">
        <v>37</v>
      </c>
      <c r="D2" s="151" t="s">
        <v>38</v>
      </c>
      <c r="E2" s="151" t="s">
        <v>39</v>
      </c>
      <c r="F2" s="155" t="s">
        <v>61</v>
      </c>
      <c r="G2" s="149" t="s">
        <v>41</v>
      </c>
      <c r="H2" s="151" t="s">
        <v>40</v>
      </c>
      <c r="I2" s="155" t="s">
        <v>50</v>
      </c>
      <c r="J2" s="153" t="s">
        <v>51</v>
      </c>
      <c r="K2" s="147" t="s">
        <v>52</v>
      </c>
      <c r="L2" s="148"/>
      <c r="M2" s="144" t="s">
        <v>60</v>
      </c>
      <c r="N2" s="145"/>
      <c r="O2" s="146"/>
      <c r="P2" s="103" t="s">
        <v>140</v>
      </c>
    </row>
    <row r="3" spans="1:16" ht="24" customHeight="1" thickBot="1" x14ac:dyDescent="0.2">
      <c r="A3" s="158"/>
      <c r="B3" s="160"/>
      <c r="C3" s="150"/>
      <c r="D3" s="152"/>
      <c r="E3" s="152"/>
      <c r="F3" s="156"/>
      <c r="G3" s="150"/>
      <c r="H3" s="152"/>
      <c r="I3" s="156"/>
      <c r="J3" s="154"/>
      <c r="K3" s="70" t="s">
        <v>53</v>
      </c>
      <c r="L3" s="71" t="s">
        <v>54</v>
      </c>
      <c r="M3" s="69" t="s">
        <v>59</v>
      </c>
      <c r="N3" s="70" t="s">
        <v>113</v>
      </c>
      <c r="O3" s="97"/>
      <c r="P3" s="104"/>
    </row>
    <row r="4" spans="1:16" ht="42" customHeight="1" x14ac:dyDescent="0.15">
      <c r="A4" s="66" t="s">
        <v>94</v>
      </c>
      <c r="B4" s="72" t="s">
        <v>58</v>
      </c>
      <c r="C4" s="106">
        <v>21122000</v>
      </c>
      <c r="D4" s="73">
        <f>'一般募金(入力シート)'!B2</f>
        <v>24252992</v>
      </c>
      <c r="E4" s="74">
        <f>'地域歳末(入力シート）'!F3</f>
        <v>0</v>
      </c>
      <c r="F4" s="75">
        <f t="shared" ref="F4:F20" si="0">D4-C4+E4</f>
        <v>3130992</v>
      </c>
      <c r="G4" s="113">
        <v>11461000</v>
      </c>
      <c r="H4" s="111">
        <f>IF(F4&lt;0,ROUNDUP(F4/2,-3),0)</f>
        <v>0</v>
      </c>
      <c r="I4" s="50">
        <f>G4+H4</f>
        <v>11461000</v>
      </c>
      <c r="J4" s="110">
        <v>9661000</v>
      </c>
      <c r="K4" s="51">
        <f>IF(0&gt;F4,F4-H4,0)</f>
        <v>0</v>
      </c>
      <c r="L4" s="52">
        <f>IF(0&lt;F4,F4-H4,0)</f>
        <v>3130992</v>
      </c>
      <c r="M4" s="53">
        <f>O4-N4</f>
        <v>10366992</v>
      </c>
      <c r="N4" s="52">
        <f>'一般募金(入力シート)'!C2</f>
        <v>2425000</v>
      </c>
      <c r="O4" s="98">
        <f>J4+K4+L4</f>
        <v>12791992</v>
      </c>
      <c r="P4" s="99"/>
    </row>
    <row r="5" spans="1:16" ht="42" customHeight="1" x14ac:dyDescent="0.15">
      <c r="A5" s="66" t="s">
        <v>95</v>
      </c>
      <c r="B5" s="72" t="s">
        <v>2</v>
      </c>
      <c r="C5" s="107">
        <v>7300000</v>
      </c>
      <c r="D5" s="76">
        <f>'一般募金(入力シート)'!B3</f>
        <v>7761765</v>
      </c>
      <c r="E5" s="54">
        <f>'地域歳末(入力シート）'!F4</f>
        <v>435252</v>
      </c>
      <c r="F5" s="77">
        <f t="shared" si="0"/>
        <v>897017</v>
      </c>
      <c r="G5" s="108">
        <v>2962000</v>
      </c>
      <c r="H5" s="112">
        <f t="shared" ref="H5:H20" si="1">IF(F5&lt;0,ROUNDUP(F5/2,-3),0)</f>
        <v>0</v>
      </c>
      <c r="I5" s="55">
        <f t="shared" ref="I5:I20" si="2">G5+H5</f>
        <v>2962000</v>
      </c>
      <c r="J5" s="108">
        <v>4338000</v>
      </c>
      <c r="K5" s="51">
        <f t="shared" ref="K5:K20" si="3">IF(0&gt;F5,F5-H5,0)</f>
        <v>0</v>
      </c>
      <c r="L5" s="52">
        <f t="shared" ref="L5:L20" si="4">IF(0&lt;F5,F5-H5,0)</f>
        <v>897017</v>
      </c>
      <c r="M5" s="53">
        <f t="shared" ref="M5:M20" si="5">O5-N5</f>
        <v>4459017</v>
      </c>
      <c r="N5" s="52">
        <f>'一般募金(入力シート)'!C3</f>
        <v>776000</v>
      </c>
      <c r="O5" s="98">
        <f t="shared" ref="O5:O20" si="6">J5+K5+L5</f>
        <v>5235017</v>
      </c>
      <c r="P5" s="100"/>
    </row>
    <row r="6" spans="1:16" ht="42" customHeight="1" x14ac:dyDescent="0.15">
      <c r="A6" s="66" t="s">
        <v>96</v>
      </c>
      <c r="B6" s="72" t="s">
        <v>3</v>
      </c>
      <c r="C6" s="107">
        <v>5000000</v>
      </c>
      <c r="D6" s="76">
        <f>'一般募金(入力シート)'!B4</f>
        <v>5332095</v>
      </c>
      <c r="E6" s="54">
        <f>'地域歳末(入力シート）'!F5</f>
        <v>939165</v>
      </c>
      <c r="F6" s="77">
        <f t="shared" si="0"/>
        <v>1271260</v>
      </c>
      <c r="G6" s="108">
        <v>1278000</v>
      </c>
      <c r="H6" s="112">
        <f t="shared" si="1"/>
        <v>0</v>
      </c>
      <c r="I6" s="55">
        <f t="shared" si="2"/>
        <v>1278000</v>
      </c>
      <c r="J6" s="108">
        <v>3722000</v>
      </c>
      <c r="K6" s="51">
        <f t="shared" si="3"/>
        <v>0</v>
      </c>
      <c r="L6" s="52">
        <f t="shared" si="4"/>
        <v>1271260</v>
      </c>
      <c r="M6" s="53">
        <f t="shared" si="5"/>
        <v>4460260</v>
      </c>
      <c r="N6" s="52">
        <f>'一般募金(入力シート)'!C4</f>
        <v>533000</v>
      </c>
      <c r="O6" s="98">
        <f t="shared" si="6"/>
        <v>4993260</v>
      </c>
      <c r="P6" s="100"/>
    </row>
    <row r="7" spans="1:16" ht="42" customHeight="1" x14ac:dyDescent="0.15">
      <c r="A7" s="66" t="s">
        <v>97</v>
      </c>
      <c r="B7" s="72" t="s">
        <v>11</v>
      </c>
      <c r="C7" s="107">
        <v>5840000</v>
      </c>
      <c r="D7" s="76">
        <f>'一般募金(入力シート)'!B5</f>
        <v>7211810</v>
      </c>
      <c r="E7" s="54">
        <f>'地域歳末(入力シート）'!F6</f>
        <v>0</v>
      </c>
      <c r="F7" s="77">
        <f t="shared" si="0"/>
        <v>1371810</v>
      </c>
      <c r="G7" s="108">
        <v>1300000</v>
      </c>
      <c r="H7" s="112">
        <f t="shared" si="1"/>
        <v>0</v>
      </c>
      <c r="I7" s="55">
        <f t="shared" si="2"/>
        <v>1300000</v>
      </c>
      <c r="J7" s="108">
        <v>4540000</v>
      </c>
      <c r="K7" s="51">
        <f t="shared" si="3"/>
        <v>0</v>
      </c>
      <c r="L7" s="52">
        <f t="shared" si="4"/>
        <v>1371810</v>
      </c>
      <c r="M7" s="53">
        <f t="shared" si="5"/>
        <v>5190810</v>
      </c>
      <c r="N7" s="52">
        <f>'一般募金(入力シート)'!C5</f>
        <v>721000</v>
      </c>
      <c r="O7" s="98">
        <f t="shared" si="6"/>
        <v>5911810</v>
      </c>
      <c r="P7" s="100"/>
    </row>
    <row r="8" spans="1:16" ht="42" customHeight="1" x14ac:dyDescent="0.15">
      <c r="A8" s="66" t="s">
        <v>98</v>
      </c>
      <c r="B8" s="72" t="s">
        <v>4</v>
      </c>
      <c r="C8" s="107">
        <v>6375000</v>
      </c>
      <c r="D8" s="76">
        <f>'一般募金(入力シート)'!B6</f>
        <v>6505169</v>
      </c>
      <c r="E8" s="54">
        <f>'地域歳末(入力シート）'!F7</f>
        <v>0</v>
      </c>
      <c r="F8" s="77">
        <f t="shared" si="0"/>
        <v>130169</v>
      </c>
      <c r="G8" s="108">
        <v>902000</v>
      </c>
      <c r="H8" s="112">
        <f t="shared" si="1"/>
        <v>0</v>
      </c>
      <c r="I8" s="55">
        <f t="shared" si="2"/>
        <v>902000</v>
      </c>
      <c r="J8" s="108">
        <v>5473000</v>
      </c>
      <c r="K8" s="51">
        <f t="shared" si="3"/>
        <v>0</v>
      </c>
      <c r="L8" s="52">
        <f t="shared" si="4"/>
        <v>130169</v>
      </c>
      <c r="M8" s="53">
        <f t="shared" si="5"/>
        <v>4953169</v>
      </c>
      <c r="N8" s="52">
        <f>'一般募金(入力シート)'!C6</f>
        <v>650000</v>
      </c>
      <c r="O8" s="98">
        <f t="shared" si="6"/>
        <v>5603169</v>
      </c>
      <c r="P8" s="100"/>
    </row>
    <row r="9" spans="1:16" ht="42" customHeight="1" x14ac:dyDescent="0.15">
      <c r="A9" s="66" t="s">
        <v>99</v>
      </c>
      <c r="B9" s="72" t="s">
        <v>5</v>
      </c>
      <c r="C9" s="107">
        <v>8000000</v>
      </c>
      <c r="D9" s="76">
        <f>'一般募金(入力シート)'!B7</f>
        <v>8970455</v>
      </c>
      <c r="E9" s="54">
        <f>'地域歳末(入力シート）'!F8</f>
        <v>66340</v>
      </c>
      <c r="F9" s="77">
        <f t="shared" si="0"/>
        <v>1036795</v>
      </c>
      <c r="G9" s="108">
        <v>2892000</v>
      </c>
      <c r="H9" s="112">
        <f t="shared" si="1"/>
        <v>0</v>
      </c>
      <c r="I9" s="55">
        <f t="shared" si="2"/>
        <v>2892000</v>
      </c>
      <c r="J9" s="108">
        <v>5108000</v>
      </c>
      <c r="K9" s="51">
        <f t="shared" si="3"/>
        <v>0</v>
      </c>
      <c r="L9" s="52">
        <f t="shared" si="4"/>
        <v>1036795</v>
      </c>
      <c r="M9" s="53">
        <f t="shared" si="5"/>
        <v>5247795</v>
      </c>
      <c r="N9" s="52">
        <f>'一般募金(入力シート)'!C7</f>
        <v>897000</v>
      </c>
      <c r="O9" s="98">
        <f t="shared" si="6"/>
        <v>6144795</v>
      </c>
      <c r="P9" s="100"/>
    </row>
    <row r="10" spans="1:16" ht="42" customHeight="1" x14ac:dyDescent="0.15">
      <c r="A10" s="66" t="s">
        <v>100</v>
      </c>
      <c r="B10" s="72" t="s">
        <v>6</v>
      </c>
      <c r="C10" s="107">
        <v>5879000</v>
      </c>
      <c r="D10" s="76">
        <f>'一般募金(入力シート)'!B8</f>
        <v>6871955</v>
      </c>
      <c r="E10" s="54">
        <f>'地域歳末(入力シート）'!F9</f>
        <v>331724</v>
      </c>
      <c r="F10" s="77">
        <f t="shared" si="0"/>
        <v>1324679</v>
      </c>
      <c r="G10" s="108">
        <v>1144000</v>
      </c>
      <c r="H10" s="112">
        <f t="shared" si="1"/>
        <v>0</v>
      </c>
      <c r="I10" s="55">
        <f t="shared" si="2"/>
        <v>1144000</v>
      </c>
      <c r="J10" s="108">
        <v>4735000</v>
      </c>
      <c r="K10" s="51">
        <f t="shared" si="3"/>
        <v>0</v>
      </c>
      <c r="L10" s="52">
        <f t="shared" si="4"/>
        <v>1324679</v>
      </c>
      <c r="M10" s="53">
        <f t="shared" si="5"/>
        <v>5372679</v>
      </c>
      <c r="N10" s="52">
        <f>'一般募金(入力シート)'!C8</f>
        <v>687000</v>
      </c>
      <c r="O10" s="98">
        <f t="shared" si="6"/>
        <v>6059679</v>
      </c>
      <c r="P10" s="100"/>
    </row>
    <row r="11" spans="1:16" ht="42" customHeight="1" x14ac:dyDescent="0.15">
      <c r="A11" s="66" t="s">
        <v>101</v>
      </c>
      <c r="B11" s="72" t="s">
        <v>7</v>
      </c>
      <c r="C11" s="107">
        <v>7989000</v>
      </c>
      <c r="D11" s="76">
        <f>'一般募金(入力シート)'!B9</f>
        <v>9980389</v>
      </c>
      <c r="E11" s="54">
        <f>'地域歳末(入力シート）'!F10</f>
        <v>0</v>
      </c>
      <c r="F11" s="77">
        <f t="shared" si="0"/>
        <v>1991389</v>
      </c>
      <c r="G11" s="108">
        <v>3470000</v>
      </c>
      <c r="H11" s="112">
        <f t="shared" si="1"/>
        <v>0</v>
      </c>
      <c r="I11" s="55">
        <f t="shared" si="2"/>
        <v>3470000</v>
      </c>
      <c r="J11" s="108">
        <v>4519000</v>
      </c>
      <c r="K11" s="51">
        <f t="shared" si="3"/>
        <v>0</v>
      </c>
      <c r="L11" s="52">
        <f t="shared" si="4"/>
        <v>1991389</v>
      </c>
      <c r="M11" s="53">
        <f t="shared" si="5"/>
        <v>5512389</v>
      </c>
      <c r="N11" s="52">
        <f>'一般募金(入力シート)'!C9</f>
        <v>998000</v>
      </c>
      <c r="O11" s="98">
        <f t="shared" si="6"/>
        <v>6510389</v>
      </c>
      <c r="P11" s="100"/>
    </row>
    <row r="12" spans="1:16" ht="42" customHeight="1" x14ac:dyDescent="0.15">
      <c r="A12" s="66" t="s">
        <v>102</v>
      </c>
      <c r="B12" s="72" t="s">
        <v>12</v>
      </c>
      <c r="C12" s="107">
        <v>16079000</v>
      </c>
      <c r="D12" s="76">
        <f>'一般募金(入力シート)'!B10</f>
        <v>19617928</v>
      </c>
      <c r="E12" s="54">
        <f>'地域歳末(入力シート）'!F11</f>
        <v>0</v>
      </c>
      <c r="F12" s="77">
        <f t="shared" si="0"/>
        <v>3538928</v>
      </c>
      <c r="G12" s="108">
        <v>3762000</v>
      </c>
      <c r="H12" s="112">
        <f t="shared" si="1"/>
        <v>0</v>
      </c>
      <c r="I12" s="55">
        <f t="shared" si="2"/>
        <v>3762000</v>
      </c>
      <c r="J12" s="108">
        <v>12317000</v>
      </c>
      <c r="K12" s="51">
        <f t="shared" si="3"/>
        <v>0</v>
      </c>
      <c r="L12" s="52">
        <f t="shared" si="4"/>
        <v>3538928</v>
      </c>
      <c r="M12" s="53">
        <f t="shared" si="5"/>
        <v>13894928</v>
      </c>
      <c r="N12" s="52">
        <f>'一般募金(入力シート)'!C10</f>
        <v>1961000</v>
      </c>
      <c r="O12" s="98">
        <f t="shared" si="6"/>
        <v>15855928</v>
      </c>
      <c r="P12" s="100"/>
    </row>
    <row r="13" spans="1:16" ht="42" customHeight="1" x14ac:dyDescent="0.15">
      <c r="A13" s="66" t="s">
        <v>66</v>
      </c>
      <c r="B13" s="72" t="s">
        <v>13</v>
      </c>
      <c r="C13" s="107">
        <v>2350000</v>
      </c>
      <c r="D13" s="76">
        <f>'一般募金(入力シート)'!B11</f>
        <v>2608091</v>
      </c>
      <c r="E13" s="54">
        <f>'地域歳末(入力シート）'!F12</f>
        <v>1402853</v>
      </c>
      <c r="F13" s="77">
        <f t="shared" si="0"/>
        <v>1660944</v>
      </c>
      <c r="G13" s="108">
        <v>752000</v>
      </c>
      <c r="H13" s="112">
        <f t="shared" si="1"/>
        <v>0</v>
      </c>
      <c r="I13" s="55">
        <f t="shared" si="2"/>
        <v>752000</v>
      </c>
      <c r="J13" s="108">
        <v>1598000</v>
      </c>
      <c r="K13" s="51">
        <f t="shared" si="3"/>
        <v>0</v>
      </c>
      <c r="L13" s="52">
        <f t="shared" si="4"/>
        <v>1660944</v>
      </c>
      <c r="M13" s="53">
        <f t="shared" si="5"/>
        <v>2998944</v>
      </c>
      <c r="N13" s="52">
        <f>'一般募金(入力シート)'!C11</f>
        <v>260000</v>
      </c>
      <c r="O13" s="98">
        <f t="shared" si="6"/>
        <v>3258944</v>
      </c>
      <c r="P13" s="100"/>
    </row>
    <row r="14" spans="1:16" ht="42" customHeight="1" x14ac:dyDescent="0.15">
      <c r="A14" s="66" t="s">
        <v>67</v>
      </c>
      <c r="B14" s="72" t="s">
        <v>14</v>
      </c>
      <c r="C14" s="107">
        <v>590000</v>
      </c>
      <c r="D14" s="76">
        <f>'一般募金(入力シート)'!B12</f>
        <v>635810</v>
      </c>
      <c r="E14" s="54">
        <f>'地域歳末(入力シート）'!F13</f>
        <v>54469</v>
      </c>
      <c r="F14" s="77">
        <f t="shared" si="0"/>
        <v>100279</v>
      </c>
      <c r="G14" s="108">
        <v>97000</v>
      </c>
      <c r="H14" s="112">
        <f t="shared" si="1"/>
        <v>0</v>
      </c>
      <c r="I14" s="55">
        <f t="shared" si="2"/>
        <v>97000</v>
      </c>
      <c r="J14" s="108">
        <v>493000</v>
      </c>
      <c r="K14" s="51">
        <f t="shared" si="3"/>
        <v>0</v>
      </c>
      <c r="L14" s="52">
        <f t="shared" si="4"/>
        <v>100279</v>
      </c>
      <c r="M14" s="53">
        <f t="shared" si="5"/>
        <v>530279</v>
      </c>
      <c r="N14" s="52">
        <f>'一般募金(入力シート)'!C12</f>
        <v>63000</v>
      </c>
      <c r="O14" s="98">
        <f t="shared" si="6"/>
        <v>593279</v>
      </c>
      <c r="P14" s="100"/>
    </row>
    <row r="15" spans="1:16" ht="42" customHeight="1" x14ac:dyDescent="0.15">
      <c r="A15" s="66" t="s">
        <v>68</v>
      </c>
      <c r="B15" s="72" t="s">
        <v>15</v>
      </c>
      <c r="C15" s="107">
        <v>2845000</v>
      </c>
      <c r="D15" s="76">
        <f>'一般募金(入力シート)'!B13</f>
        <v>3522469</v>
      </c>
      <c r="E15" s="54">
        <f>'地域歳末(入力シート）'!F14</f>
        <v>88049</v>
      </c>
      <c r="F15" s="77">
        <f t="shared" si="0"/>
        <v>765518</v>
      </c>
      <c r="G15" s="108">
        <v>393000</v>
      </c>
      <c r="H15" s="112">
        <f t="shared" si="1"/>
        <v>0</v>
      </c>
      <c r="I15" s="55">
        <f t="shared" si="2"/>
        <v>393000</v>
      </c>
      <c r="J15" s="108">
        <v>2452000</v>
      </c>
      <c r="K15" s="51">
        <f t="shared" si="3"/>
        <v>0</v>
      </c>
      <c r="L15" s="52">
        <f t="shared" si="4"/>
        <v>765518</v>
      </c>
      <c r="M15" s="53">
        <f t="shared" si="5"/>
        <v>2865518</v>
      </c>
      <c r="N15" s="52">
        <f>'一般募金(入力シート)'!C13</f>
        <v>352000</v>
      </c>
      <c r="O15" s="98">
        <f t="shared" si="6"/>
        <v>3217518</v>
      </c>
      <c r="P15" s="100"/>
    </row>
    <row r="16" spans="1:16" ht="42" customHeight="1" x14ac:dyDescent="0.15">
      <c r="A16" s="66" t="s">
        <v>69</v>
      </c>
      <c r="B16" s="72" t="s">
        <v>8</v>
      </c>
      <c r="C16" s="107">
        <v>4000000</v>
      </c>
      <c r="D16" s="76">
        <f>'一般募金(入力シート)'!B14</f>
        <v>5251340</v>
      </c>
      <c r="E16" s="54">
        <f>'地域歳末(入力シート）'!F15</f>
        <v>135785</v>
      </c>
      <c r="F16" s="77">
        <f t="shared" si="0"/>
        <v>1387125</v>
      </c>
      <c r="G16" s="108">
        <v>838000</v>
      </c>
      <c r="H16" s="112">
        <f t="shared" si="1"/>
        <v>0</v>
      </c>
      <c r="I16" s="55">
        <f t="shared" si="2"/>
        <v>838000</v>
      </c>
      <c r="J16" s="108">
        <v>3162000</v>
      </c>
      <c r="K16" s="51">
        <f t="shared" si="3"/>
        <v>0</v>
      </c>
      <c r="L16" s="52">
        <f t="shared" si="4"/>
        <v>1387125</v>
      </c>
      <c r="M16" s="53">
        <f t="shared" si="5"/>
        <v>4024125</v>
      </c>
      <c r="N16" s="52">
        <f>'一般募金(入力シート)'!C14</f>
        <v>525000</v>
      </c>
      <c r="O16" s="98">
        <f t="shared" si="6"/>
        <v>4549125</v>
      </c>
      <c r="P16" s="100"/>
    </row>
    <row r="17" spans="1:16" ht="42" customHeight="1" x14ac:dyDescent="0.15">
      <c r="A17" s="66" t="s">
        <v>70</v>
      </c>
      <c r="B17" s="72" t="s">
        <v>9</v>
      </c>
      <c r="C17" s="107">
        <v>1200000</v>
      </c>
      <c r="D17" s="76">
        <f>'一般募金(入力シート)'!B15</f>
        <v>1443881</v>
      </c>
      <c r="E17" s="54">
        <f>'地域歳末(入力シート）'!F16</f>
        <v>304893</v>
      </c>
      <c r="F17" s="77">
        <f t="shared" si="0"/>
        <v>548774</v>
      </c>
      <c r="G17" s="108">
        <v>391000</v>
      </c>
      <c r="H17" s="112">
        <f t="shared" si="1"/>
        <v>0</v>
      </c>
      <c r="I17" s="55">
        <f t="shared" si="2"/>
        <v>391000</v>
      </c>
      <c r="J17" s="108">
        <v>809000</v>
      </c>
      <c r="K17" s="51">
        <f t="shared" si="3"/>
        <v>0</v>
      </c>
      <c r="L17" s="52">
        <f t="shared" si="4"/>
        <v>548774</v>
      </c>
      <c r="M17" s="53">
        <f t="shared" si="5"/>
        <v>1213774</v>
      </c>
      <c r="N17" s="52">
        <f>'一般募金(入力シート)'!C15</f>
        <v>144000</v>
      </c>
      <c r="O17" s="98">
        <f t="shared" si="6"/>
        <v>1357774</v>
      </c>
      <c r="P17" s="100"/>
    </row>
    <row r="18" spans="1:16" ht="42" customHeight="1" x14ac:dyDescent="0.15">
      <c r="A18" s="66" t="s">
        <v>71</v>
      </c>
      <c r="B18" s="72" t="s">
        <v>16</v>
      </c>
      <c r="C18" s="107">
        <v>1550000</v>
      </c>
      <c r="D18" s="76">
        <f>'一般募金(入力シート)'!B16</f>
        <v>1725297</v>
      </c>
      <c r="E18" s="54">
        <f>'地域歳末(入力シート）'!F17</f>
        <v>21699</v>
      </c>
      <c r="F18" s="77">
        <f t="shared" si="0"/>
        <v>196996</v>
      </c>
      <c r="G18" s="108">
        <v>444000</v>
      </c>
      <c r="H18" s="112">
        <f t="shared" si="1"/>
        <v>0</v>
      </c>
      <c r="I18" s="55">
        <f t="shared" si="2"/>
        <v>444000</v>
      </c>
      <c r="J18" s="108">
        <v>1106000</v>
      </c>
      <c r="K18" s="51">
        <f t="shared" si="3"/>
        <v>0</v>
      </c>
      <c r="L18" s="52">
        <f t="shared" si="4"/>
        <v>196996</v>
      </c>
      <c r="M18" s="53">
        <f t="shared" si="5"/>
        <v>1130996</v>
      </c>
      <c r="N18" s="52">
        <f>'一般募金(入力シート)'!C16</f>
        <v>172000</v>
      </c>
      <c r="O18" s="98">
        <f t="shared" si="6"/>
        <v>1302996</v>
      </c>
      <c r="P18" s="100"/>
    </row>
    <row r="19" spans="1:16" ht="42" customHeight="1" x14ac:dyDescent="0.15">
      <c r="A19" s="66" t="s">
        <v>72</v>
      </c>
      <c r="B19" s="72" t="s">
        <v>10</v>
      </c>
      <c r="C19" s="107">
        <v>2300000</v>
      </c>
      <c r="D19" s="76">
        <f>'一般募金(入力シート)'!B17</f>
        <v>2636915</v>
      </c>
      <c r="E19" s="54">
        <f>'地域歳末(入力シート）'!F18</f>
        <v>0</v>
      </c>
      <c r="F19" s="77">
        <f t="shared" si="0"/>
        <v>336915</v>
      </c>
      <c r="G19" s="108">
        <v>346000</v>
      </c>
      <c r="H19" s="112">
        <f t="shared" si="1"/>
        <v>0</v>
      </c>
      <c r="I19" s="55">
        <f t="shared" si="2"/>
        <v>346000</v>
      </c>
      <c r="J19" s="108">
        <v>1954000</v>
      </c>
      <c r="K19" s="51">
        <f t="shared" si="3"/>
        <v>0</v>
      </c>
      <c r="L19" s="52">
        <f t="shared" si="4"/>
        <v>336915</v>
      </c>
      <c r="M19" s="53">
        <f t="shared" si="5"/>
        <v>2027915</v>
      </c>
      <c r="N19" s="52">
        <f>'一般募金(入力シート)'!C17</f>
        <v>263000</v>
      </c>
      <c r="O19" s="98">
        <f t="shared" si="6"/>
        <v>2290915</v>
      </c>
      <c r="P19" s="100"/>
    </row>
    <row r="20" spans="1:16" ht="42" customHeight="1" thickBot="1" x14ac:dyDescent="0.2">
      <c r="A20" s="66" t="s">
        <v>73</v>
      </c>
      <c r="B20" s="72" t="s">
        <v>17</v>
      </c>
      <c r="C20" s="107">
        <v>1500000</v>
      </c>
      <c r="D20" s="76">
        <f>'一般募金(入力シート)'!B18</f>
        <v>1840658</v>
      </c>
      <c r="E20" s="54">
        <f>'地域歳末(入力シート）'!F19</f>
        <v>760531</v>
      </c>
      <c r="F20" s="78">
        <f t="shared" si="0"/>
        <v>1101189</v>
      </c>
      <c r="G20" s="46">
        <v>568000</v>
      </c>
      <c r="H20" s="56">
        <f t="shared" si="1"/>
        <v>0</v>
      </c>
      <c r="I20" s="57">
        <f t="shared" si="2"/>
        <v>568000</v>
      </c>
      <c r="J20" s="109">
        <v>932000</v>
      </c>
      <c r="K20" s="51">
        <f t="shared" si="3"/>
        <v>0</v>
      </c>
      <c r="L20" s="52">
        <f t="shared" si="4"/>
        <v>1101189</v>
      </c>
      <c r="M20" s="53">
        <f t="shared" si="5"/>
        <v>1849189</v>
      </c>
      <c r="N20" s="52">
        <f>'一般募金(入力シート)'!C18</f>
        <v>184000</v>
      </c>
      <c r="O20" s="98">
        <f t="shared" si="6"/>
        <v>2033189</v>
      </c>
      <c r="P20" s="101"/>
    </row>
    <row r="21" spans="1:16" ht="38.25" customHeight="1" thickBot="1" x14ac:dyDescent="0.2">
      <c r="A21" s="79"/>
      <c r="B21" s="80" t="s">
        <v>43</v>
      </c>
      <c r="C21" s="81">
        <f>SUM(C4:C20)</f>
        <v>99919000</v>
      </c>
      <c r="D21" s="82">
        <f>SUM(D4:D20)</f>
        <v>116169019</v>
      </c>
      <c r="E21" s="82">
        <f t="shared" ref="E21:O21" si="7">SUM(E4:E20)</f>
        <v>4540760</v>
      </c>
      <c r="F21" s="83">
        <f t="shared" si="7"/>
        <v>20790779</v>
      </c>
      <c r="G21" s="84">
        <f t="shared" si="7"/>
        <v>33000000</v>
      </c>
      <c r="H21" s="85">
        <f t="shared" si="7"/>
        <v>0</v>
      </c>
      <c r="I21" s="86">
        <f t="shared" si="7"/>
        <v>33000000</v>
      </c>
      <c r="J21" s="87">
        <f>SUM(J4:J20)</f>
        <v>66919000</v>
      </c>
      <c r="K21" s="82">
        <f t="shared" si="7"/>
        <v>0</v>
      </c>
      <c r="L21" s="88">
        <f t="shared" si="7"/>
        <v>20790779</v>
      </c>
      <c r="M21" s="81">
        <f t="shared" si="7"/>
        <v>76098779</v>
      </c>
      <c r="N21" s="88">
        <f>SUM(N4:N20)</f>
        <v>11611000</v>
      </c>
      <c r="O21" s="88">
        <f t="shared" si="7"/>
        <v>87709779</v>
      </c>
      <c r="P21" s="102"/>
    </row>
    <row r="22" spans="1:16" ht="5.25" customHeight="1" thickBot="1" x14ac:dyDescent="0.2">
      <c r="A22" s="89"/>
      <c r="B22" s="89"/>
      <c r="C22" s="90"/>
      <c r="D22" s="91"/>
      <c r="E22" s="92"/>
      <c r="F22" s="90"/>
      <c r="G22" s="93"/>
      <c r="H22" s="90"/>
      <c r="I22" s="90"/>
      <c r="J22" s="93"/>
      <c r="K22" s="90"/>
      <c r="L22" s="90"/>
      <c r="M22" s="90"/>
      <c r="N22" s="90"/>
      <c r="O22" s="90"/>
    </row>
    <row r="23" spans="1:16" ht="26.25" customHeight="1" thickBot="1" x14ac:dyDescent="0.2">
      <c r="A23" s="94"/>
      <c r="B23" s="94" t="s">
        <v>42</v>
      </c>
      <c r="C23" s="40">
        <v>9500000</v>
      </c>
      <c r="D23" s="58">
        <f>'一般募金(入力シート)'!B21</f>
        <v>18101756</v>
      </c>
      <c r="E23" s="59">
        <v>0</v>
      </c>
      <c r="F23" s="60">
        <f>D23-C23</f>
        <v>8601756</v>
      </c>
      <c r="G23" s="41">
        <v>9500000</v>
      </c>
      <c r="H23" s="61">
        <f>F23</f>
        <v>8601756</v>
      </c>
      <c r="I23" s="62">
        <f>G23+H23</f>
        <v>18101756</v>
      </c>
      <c r="J23" s="63">
        <v>0</v>
      </c>
      <c r="K23" s="64">
        <v>0</v>
      </c>
      <c r="L23" s="64">
        <v>0</v>
      </c>
      <c r="M23" s="65">
        <v>0</v>
      </c>
      <c r="N23" s="64">
        <v>0</v>
      </c>
      <c r="O23" s="62">
        <v>0</v>
      </c>
    </row>
    <row r="24" spans="1:16" ht="6" customHeight="1" thickBot="1" x14ac:dyDescent="0.2">
      <c r="C24" s="95"/>
      <c r="D24" s="95"/>
      <c r="E24" s="95"/>
      <c r="F24" s="95"/>
      <c r="G24" s="93"/>
      <c r="H24" s="95"/>
      <c r="I24" s="95"/>
      <c r="J24" s="93"/>
      <c r="K24" s="95"/>
      <c r="L24" s="95"/>
      <c r="M24" s="95"/>
      <c r="N24" s="95"/>
      <c r="O24" s="95"/>
    </row>
    <row r="25" spans="1:16" ht="25.5" customHeight="1" thickBot="1" x14ac:dyDescent="0.2">
      <c r="A25" s="80"/>
      <c r="B25" s="80" t="s">
        <v>57</v>
      </c>
      <c r="C25" s="81">
        <f>C23+C21</f>
        <v>109419000</v>
      </c>
      <c r="D25" s="82">
        <f>D23+D21</f>
        <v>134270775</v>
      </c>
      <c r="E25" s="82">
        <f>E21+E23</f>
        <v>4540760</v>
      </c>
      <c r="F25" s="83">
        <f t="shared" ref="F25:O25" si="8">F21+F23</f>
        <v>29392535</v>
      </c>
      <c r="G25" s="87">
        <f t="shared" si="8"/>
        <v>42500000</v>
      </c>
      <c r="H25" s="82">
        <f t="shared" si="8"/>
        <v>8601756</v>
      </c>
      <c r="I25" s="88">
        <f t="shared" ref="I25" si="9">I21+I23</f>
        <v>51101756</v>
      </c>
      <c r="J25" s="87">
        <f>J23+J21</f>
        <v>66919000</v>
      </c>
      <c r="K25" s="82">
        <f t="shared" si="8"/>
        <v>0</v>
      </c>
      <c r="L25" s="88">
        <f t="shared" si="8"/>
        <v>20790779</v>
      </c>
      <c r="M25" s="96">
        <f>M21+M23</f>
        <v>76098779</v>
      </c>
      <c r="N25" s="88">
        <f>N21+N23</f>
        <v>11611000</v>
      </c>
      <c r="O25" s="83">
        <f t="shared" si="8"/>
        <v>87709779</v>
      </c>
    </row>
    <row r="26" spans="1:16" x14ac:dyDescent="0.15">
      <c r="A26" t="s">
        <v>62</v>
      </c>
    </row>
  </sheetData>
  <mergeCells count="12">
    <mergeCell ref="A2:A3"/>
    <mergeCell ref="C2:C3"/>
    <mergeCell ref="D2:D3"/>
    <mergeCell ref="E2:E3"/>
    <mergeCell ref="F2:F3"/>
    <mergeCell ref="B2:B3"/>
    <mergeCell ref="M2:O2"/>
    <mergeCell ref="K2:L2"/>
    <mergeCell ref="G2:G3"/>
    <mergeCell ref="H2:H3"/>
    <mergeCell ref="J2:J3"/>
    <mergeCell ref="I2:I3"/>
  </mergeCells>
  <phoneticPr fontId="1"/>
  <pageMargins left="0.82677165354330717" right="7.874015748031496E-2" top="0.70866141732283472" bottom="0.74803149606299213" header="0.31496062992125984" footer="0.31496062992125984"/>
  <pageSetup paperSize="9" scale="61" orientation="landscape" copies="5" r:id="rId1"/>
  <headerFooter>
    <oddHeader>&amp;L&amp;"ＭＳ Ｐ明朝,標準"&amp;14一般募金助成額一覧表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2A991-A530-4C0E-8A38-FEEB74011BF8}">
  <dimension ref="A1:F19"/>
  <sheetViews>
    <sheetView workbookViewId="0">
      <selection activeCell="B2" sqref="B2"/>
    </sheetView>
  </sheetViews>
  <sheetFormatPr defaultRowHeight="13.5" x14ac:dyDescent="0.15"/>
  <cols>
    <col min="1" max="1" width="23.5" style="45" bestFit="1" customWidth="1"/>
    <col min="2" max="2" width="13.75" style="45" bestFit="1" customWidth="1"/>
    <col min="3" max="3" width="13.75" style="43" bestFit="1" customWidth="1"/>
    <col min="4" max="4" width="13" style="43" bestFit="1" customWidth="1"/>
    <col min="5" max="5" width="11" style="43" bestFit="1" customWidth="1"/>
    <col min="6" max="6" width="9" style="45"/>
  </cols>
  <sheetData>
    <row r="1" spans="1:6" ht="42" customHeight="1" x14ac:dyDescent="0.15">
      <c r="A1" s="44" t="s">
        <v>114</v>
      </c>
      <c r="B1" s="44" t="s">
        <v>115</v>
      </c>
      <c r="C1" s="42" t="s">
        <v>116</v>
      </c>
      <c r="D1" s="42" t="s">
        <v>117</v>
      </c>
      <c r="E1" s="42" t="s">
        <v>118</v>
      </c>
      <c r="F1" s="44" t="s">
        <v>119</v>
      </c>
    </row>
    <row r="2" spans="1:6" ht="42" customHeight="1" x14ac:dyDescent="0.15">
      <c r="A2" s="44" t="s">
        <v>120</v>
      </c>
      <c r="B2" s="44" t="s">
        <v>142</v>
      </c>
      <c r="C2" s="42">
        <f>'一般募金(入力シート)'!C2</f>
        <v>2425000</v>
      </c>
      <c r="D2" s="42">
        <f>'地域歳末(入力シート）'!D3</f>
        <v>0</v>
      </c>
      <c r="E2" s="42">
        <f>SUM(C2:D2)</f>
        <v>2425000</v>
      </c>
      <c r="F2" s="44"/>
    </row>
    <row r="3" spans="1:6" ht="42" customHeight="1" x14ac:dyDescent="0.15">
      <c r="A3" s="44" t="s">
        <v>121</v>
      </c>
      <c r="B3" s="44" t="s">
        <v>143</v>
      </c>
      <c r="C3" s="42">
        <f>'一般募金(入力シート)'!C3</f>
        <v>776000</v>
      </c>
      <c r="D3" s="42">
        <f>'地域歳末(入力シート）'!D4</f>
        <v>270000</v>
      </c>
      <c r="E3" s="42">
        <f t="shared" ref="E3:E18" si="0">SUM(C3:D3)</f>
        <v>1046000</v>
      </c>
      <c r="F3" s="44"/>
    </row>
    <row r="4" spans="1:6" ht="42" customHeight="1" x14ac:dyDescent="0.15">
      <c r="A4" s="44" t="s">
        <v>122</v>
      </c>
      <c r="B4" s="44" t="s">
        <v>144</v>
      </c>
      <c r="C4" s="42">
        <f>'一般募金(入力シート)'!C4</f>
        <v>533000</v>
      </c>
      <c r="D4" s="42">
        <f>'地域歳末(入力シート）'!D5</f>
        <v>150000</v>
      </c>
      <c r="E4" s="42">
        <f t="shared" si="0"/>
        <v>683000</v>
      </c>
      <c r="F4" s="44"/>
    </row>
    <row r="5" spans="1:6" ht="42" customHeight="1" x14ac:dyDescent="0.15">
      <c r="A5" s="44" t="s">
        <v>123</v>
      </c>
      <c r="B5" s="44" t="s">
        <v>141</v>
      </c>
      <c r="C5" s="42">
        <f>'一般募金(入力シート)'!C5</f>
        <v>721000</v>
      </c>
      <c r="D5" s="42">
        <f>'地域歳末(入力シート）'!D6</f>
        <v>0</v>
      </c>
      <c r="E5" s="42">
        <f t="shared" si="0"/>
        <v>721000</v>
      </c>
      <c r="F5" s="44"/>
    </row>
    <row r="6" spans="1:6" ht="42" customHeight="1" x14ac:dyDescent="0.15">
      <c r="A6" s="44" t="s">
        <v>124</v>
      </c>
      <c r="B6" s="44" t="s">
        <v>145</v>
      </c>
      <c r="C6" s="42">
        <f>'一般募金(入力シート)'!C6</f>
        <v>650000</v>
      </c>
      <c r="D6" s="42">
        <f>'地域歳末(入力シート）'!D7</f>
        <v>228000</v>
      </c>
      <c r="E6" s="42">
        <f t="shared" si="0"/>
        <v>878000</v>
      </c>
      <c r="F6" s="44"/>
    </row>
    <row r="7" spans="1:6" ht="42" customHeight="1" x14ac:dyDescent="0.15">
      <c r="A7" s="44" t="s">
        <v>125</v>
      </c>
      <c r="B7" s="44" t="s">
        <v>146</v>
      </c>
      <c r="C7" s="42">
        <f>'一般募金(入力シート)'!C7</f>
        <v>897000</v>
      </c>
      <c r="D7" s="42">
        <f>'地域歳末(入力シート）'!D8</f>
        <v>30000</v>
      </c>
      <c r="E7" s="42">
        <f t="shared" si="0"/>
        <v>927000</v>
      </c>
      <c r="F7" s="44"/>
    </row>
    <row r="8" spans="1:6" ht="42" customHeight="1" x14ac:dyDescent="0.15">
      <c r="A8" s="44" t="s">
        <v>126</v>
      </c>
      <c r="B8" s="44" t="s">
        <v>147</v>
      </c>
      <c r="C8" s="42">
        <f>'一般募金(入力シート)'!C8</f>
        <v>687000</v>
      </c>
      <c r="D8" s="42">
        <f>'地域歳末(入力シート）'!D9</f>
        <v>10000</v>
      </c>
      <c r="E8" s="42">
        <f t="shared" si="0"/>
        <v>697000</v>
      </c>
      <c r="F8" s="44"/>
    </row>
    <row r="9" spans="1:6" ht="42" customHeight="1" x14ac:dyDescent="0.15">
      <c r="A9" s="44" t="s">
        <v>127</v>
      </c>
      <c r="B9" s="44" t="s">
        <v>148</v>
      </c>
      <c r="C9" s="42">
        <f>'一般募金(入力シート)'!C9</f>
        <v>998000</v>
      </c>
      <c r="D9" s="42">
        <f>'地域歳末(入力シート）'!D10</f>
        <v>507000</v>
      </c>
      <c r="E9" s="42">
        <f t="shared" si="0"/>
        <v>1505000</v>
      </c>
      <c r="F9" s="44"/>
    </row>
    <row r="10" spans="1:6" ht="42" customHeight="1" x14ac:dyDescent="0.15">
      <c r="A10" s="44" t="s">
        <v>128</v>
      </c>
      <c r="B10" s="44" t="s">
        <v>149</v>
      </c>
      <c r="C10" s="42">
        <f>'一般募金(入力シート)'!C10</f>
        <v>1961000</v>
      </c>
      <c r="D10" s="42">
        <f>'地域歳末(入力シート）'!D11</f>
        <v>18000</v>
      </c>
      <c r="E10" s="42">
        <f t="shared" si="0"/>
        <v>1979000</v>
      </c>
      <c r="F10" s="44"/>
    </row>
    <row r="11" spans="1:6" ht="42" customHeight="1" x14ac:dyDescent="0.15">
      <c r="A11" s="44" t="s">
        <v>129</v>
      </c>
      <c r="B11" s="44" t="s">
        <v>150</v>
      </c>
      <c r="C11" s="42">
        <f>'一般募金(入力シート)'!C11</f>
        <v>260000</v>
      </c>
      <c r="D11" s="42">
        <f>'地域歳末(入力シート）'!D12</f>
        <v>220000</v>
      </c>
      <c r="E11" s="42">
        <f t="shared" si="0"/>
        <v>480000</v>
      </c>
      <c r="F11" s="44"/>
    </row>
    <row r="12" spans="1:6" ht="42" customHeight="1" x14ac:dyDescent="0.15">
      <c r="A12" s="44" t="s">
        <v>130</v>
      </c>
      <c r="B12" s="44" t="s">
        <v>151</v>
      </c>
      <c r="C12" s="42">
        <f>'一般募金(入力シート)'!C12</f>
        <v>63000</v>
      </c>
      <c r="D12" s="42">
        <f>'地域歳末(入力シート）'!D13</f>
        <v>39000</v>
      </c>
      <c r="E12" s="42">
        <f t="shared" si="0"/>
        <v>102000</v>
      </c>
      <c r="F12" s="44"/>
    </row>
    <row r="13" spans="1:6" ht="42" customHeight="1" x14ac:dyDescent="0.15">
      <c r="A13" s="44" t="s">
        <v>131</v>
      </c>
      <c r="B13" s="44" t="s">
        <v>152</v>
      </c>
      <c r="C13" s="42">
        <f>'一般募金(入力シート)'!C13</f>
        <v>352000</v>
      </c>
      <c r="D13" s="42">
        <f>'地域歳末(入力シート）'!D14</f>
        <v>58000</v>
      </c>
      <c r="E13" s="42">
        <f t="shared" si="0"/>
        <v>410000</v>
      </c>
      <c r="F13" s="44"/>
    </row>
    <row r="14" spans="1:6" ht="42" customHeight="1" x14ac:dyDescent="0.15">
      <c r="A14" s="44" t="s">
        <v>132</v>
      </c>
      <c r="B14" s="44" t="s">
        <v>153</v>
      </c>
      <c r="C14" s="42">
        <f>'一般募金(入力シート)'!C14</f>
        <v>525000</v>
      </c>
      <c r="D14" s="42">
        <f>'地域歳末(入力シート）'!D15</f>
        <v>273000</v>
      </c>
      <c r="E14" s="42">
        <f t="shared" si="0"/>
        <v>798000</v>
      </c>
      <c r="F14" s="44"/>
    </row>
    <row r="15" spans="1:6" ht="42" customHeight="1" x14ac:dyDescent="0.15">
      <c r="A15" s="44" t="s">
        <v>133</v>
      </c>
      <c r="B15" s="44" t="s">
        <v>154</v>
      </c>
      <c r="C15" s="42">
        <f>'一般募金(入力シート)'!C15</f>
        <v>144000</v>
      </c>
      <c r="D15" s="42">
        <f>'地域歳末(入力シート）'!D16</f>
        <v>120000</v>
      </c>
      <c r="E15" s="42">
        <f t="shared" si="0"/>
        <v>264000</v>
      </c>
      <c r="F15" s="44"/>
    </row>
    <row r="16" spans="1:6" ht="42" customHeight="1" x14ac:dyDescent="0.15">
      <c r="A16" s="44" t="s">
        <v>134</v>
      </c>
      <c r="B16" s="44" t="s">
        <v>138</v>
      </c>
      <c r="C16" s="42">
        <f>'一般募金(入力シート)'!C16</f>
        <v>172000</v>
      </c>
      <c r="D16" s="42">
        <f>'地域歳末(入力シート）'!D17</f>
        <v>30000</v>
      </c>
      <c r="E16" s="42">
        <f t="shared" si="0"/>
        <v>202000</v>
      </c>
      <c r="F16" s="44"/>
    </row>
    <row r="17" spans="1:6" ht="42" customHeight="1" x14ac:dyDescent="0.15">
      <c r="A17" s="44" t="s">
        <v>135</v>
      </c>
      <c r="B17" s="44" t="s">
        <v>155</v>
      </c>
      <c r="C17" s="42">
        <f>'一般募金(入力シート)'!C17</f>
        <v>263000</v>
      </c>
      <c r="D17" s="42">
        <f>'地域歳末(入力シート）'!D18</f>
        <v>65000</v>
      </c>
      <c r="E17" s="42">
        <f t="shared" si="0"/>
        <v>328000</v>
      </c>
      <c r="F17" s="44"/>
    </row>
    <row r="18" spans="1:6" ht="42" customHeight="1" x14ac:dyDescent="0.15">
      <c r="A18" s="44" t="s">
        <v>136</v>
      </c>
      <c r="B18" s="44" t="s">
        <v>156</v>
      </c>
      <c r="C18" s="42">
        <f>'一般募金(入力シート)'!C18</f>
        <v>184000</v>
      </c>
      <c r="D18" s="42">
        <f>'地域歳末(入力シート）'!D19</f>
        <v>120000</v>
      </c>
      <c r="E18" s="42">
        <f t="shared" si="0"/>
        <v>304000</v>
      </c>
      <c r="F18" s="44"/>
    </row>
    <row r="19" spans="1:6" ht="42" customHeight="1" x14ac:dyDescent="0.15">
      <c r="A19" s="44" t="s">
        <v>137</v>
      </c>
      <c r="B19" s="44"/>
      <c r="C19" s="42">
        <f>SUM(C2:C18)</f>
        <v>11611000</v>
      </c>
      <c r="D19" s="42">
        <f>SUM(D2:D18)</f>
        <v>2138000</v>
      </c>
      <c r="E19" s="42">
        <f>SUM(E2:E18)</f>
        <v>13749000</v>
      </c>
      <c r="F19" s="44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一般募金(入力シート)</vt:lpstr>
      <vt:lpstr>地域歳末(入力シート）</vt:lpstr>
      <vt:lpstr>助成報告書</vt:lpstr>
      <vt:lpstr>一般募金の助成額</vt:lpstr>
      <vt:lpstr>事務費</vt:lpstr>
      <vt:lpstr>一般募金の助成額!Print_Area</vt:lpstr>
      <vt:lpstr>助成報告書!Print_Area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2025-04-01T06:34:09Z</dcterms:modified>
</cp:coreProperties>
</file>